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1lijak\Desktop\"/>
    </mc:Choice>
  </mc:AlternateContent>
  <xr:revisionPtr revIDLastSave="0" documentId="8_{BF0A2036-003C-446A-B4AE-DA8ED311E6B6}" xr6:coauthVersionLast="47" xr6:coauthVersionMax="47" xr10:uidLastSave="{00000000-0000-0000-0000-000000000000}"/>
  <bookViews>
    <workbookView xWindow="-120" yWindow="-120" windowWidth="29040" windowHeight="15840" activeTab="1" xr2:uid="{00000000-000D-0000-FFFF-FFFF00000000}"/>
  </bookViews>
  <sheets>
    <sheet name="Vejledning" sheetId="4" r:id="rId1"/>
    <sheet name="Ortopædisk fodtøj" sheetId="5" r:id="rId2"/>
  </sheets>
  <definedNames>
    <definedName name="_xlnm._FilterDatabase" localSheetId="1" hidden="1">'Ortopædisk fodtøj'!$A$10:$Z$104</definedName>
    <definedName name="_xlnm.Print_Area" localSheetId="1">'Ortopædisk fodtøj'!$A$9:$Y$104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2" i="5" l="1"/>
  <c r="AB63" i="5"/>
  <c r="AB64" i="5"/>
  <c r="AB65" i="5"/>
  <c r="AB66" i="5"/>
  <c r="AB67" i="5"/>
  <c r="AB62" i="5"/>
  <c r="AA63" i="5"/>
  <c r="AA64" i="5"/>
  <c r="AA65" i="5"/>
  <c r="AA66" i="5"/>
  <c r="AA67" i="5"/>
  <c r="AA62"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20" i="5"/>
  <c r="V67" i="5" l="1"/>
  <c r="V66" i="5"/>
  <c r="V65" i="5"/>
  <c r="V64" i="5"/>
  <c r="V63" i="5"/>
  <c r="V62" i="5"/>
  <c r="X96" i="5"/>
  <c r="X104" i="5"/>
  <c r="X103" i="5"/>
  <c r="X102" i="5"/>
  <c r="X100" i="5"/>
  <c r="X99" i="5"/>
  <c r="X84" i="5"/>
  <c r="X85" i="5"/>
  <c r="X86" i="5"/>
  <c r="X87" i="5"/>
  <c r="X88" i="5"/>
  <c r="X89" i="5"/>
  <c r="X90" i="5"/>
  <c r="X91" i="5"/>
  <c r="X92" i="5"/>
  <c r="X93" i="5"/>
  <c r="X94" i="5"/>
  <c r="X95" i="5"/>
  <c r="X83" i="5"/>
  <c r="X70" i="5"/>
  <c r="X71" i="5"/>
  <c r="X72" i="5"/>
  <c r="X73" i="5"/>
  <c r="X74" i="5"/>
  <c r="X75" i="5"/>
  <c r="X76" i="5"/>
  <c r="X77" i="5"/>
  <c r="X78" i="5"/>
  <c r="X79" i="5"/>
  <c r="X80" i="5"/>
  <c r="X81" i="5"/>
  <c r="X69" i="5"/>
  <c r="X66" i="5"/>
  <c r="X67" i="5"/>
  <c r="X65" i="5"/>
  <c r="X63" i="5"/>
  <c r="X64" i="5"/>
  <c r="X62" i="5"/>
  <c r="X42" i="5"/>
  <c r="X43" i="5"/>
  <c r="X44" i="5"/>
  <c r="X45" i="5"/>
  <c r="X46" i="5"/>
  <c r="X47" i="5"/>
  <c r="X48" i="5"/>
  <c r="X49" i="5"/>
  <c r="X50" i="5"/>
  <c r="X51" i="5"/>
  <c r="X52" i="5"/>
  <c r="X53" i="5"/>
  <c r="X54" i="5"/>
  <c r="X55" i="5"/>
  <c r="X56" i="5"/>
  <c r="X57" i="5"/>
  <c r="X58" i="5"/>
  <c r="X59" i="5"/>
  <c r="X60" i="5"/>
  <c r="X41" i="5"/>
  <c r="X16" i="5"/>
  <c r="X17" i="5"/>
  <c r="X18" i="5"/>
  <c r="X19" i="5"/>
  <c r="X20" i="5"/>
  <c r="X21" i="5"/>
  <c r="X22" i="5"/>
  <c r="X23" i="5"/>
  <c r="X24" i="5"/>
  <c r="X25" i="5"/>
  <c r="X26" i="5"/>
  <c r="X27" i="5"/>
  <c r="X28" i="5"/>
  <c r="X29" i="5"/>
  <c r="X30" i="5"/>
  <c r="X31" i="5"/>
  <c r="X32" i="5"/>
  <c r="X33" i="5"/>
  <c r="X34" i="5"/>
  <c r="X35" i="5"/>
  <c r="X15" i="5"/>
  <c r="Q104" i="5" l="1"/>
  <c r="Q102" i="5"/>
  <c r="Q99" i="5"/>
  <c r="Q95" i="5"/>
  <c r="Q93" i="5"/>
  <c r="Q89" i="5"/>
  <c r="Q87" i="5"/>
  <c r="Q86" i="5"/>
  <c r="Q85" i="5"/>
  <c r="Q84" i="5"/>
  <c r="Q83" i="5"/>
  <c r="Q80" i="5"/>
  <c r="Q78" i="5"/>
  <c r="Q77" i="5"/>
  <c r="Q76" i="5"/>
  <c r="Q75" i="5"/>
  <c r="Q74" i="5"/>
  <c r="Q73" i="5"/>
  <c r="Q72" i="5"/>
  <c r="Q71" i="5"/>
  <c r="Q70" i="5"/>
  <c r="Q69" i="5"/>
  <c r="Q60" i="5"/>
  <c r="Q59" i="5"/>
  <c r="Q54" i="5"/>
  <c r="Q53" i="5"/>
  <c r="Q52" i="5"/>
  <c r="Q51" i="5"/>
  <c r="Q49" i="5"/>
  <c r="Q46" i="5"/>
  <c r="Q44" i="5"/>
  <c r="Q43" i="5"/>
  <c r="Q42" i="5"/>
  <c r="Q41" i="5"/>
  <c r="Q40" i="5"/>
  <c r="Q39" i="5"/>
  <c r="Q30" i="5"/>
  <c r="Q29" i="5"/>
  <c r="Q28" i="5"/>
  <c r="Q27" i="5"/>
  <c r="Q26" i="5"/>
  <c r="Q25" i="5"/>
  <c r="Q24" i="5"/>
  <c r="Q21" i="5"/>
  <c r="Q20" i="5"/>
  <c r="Q19" i="5"/>
  <c r="Q18" i="5"/>
  <c r="Q17" i="5"/>
  <c r="Q16" i="5"/>
  <c r="Q15" i="5"/>
  <c r="Q11" i="5"/>
  <c r="O38" i="5" l="1"/>
  <c r="M38" i="5"/>
  <c r="K38" i="5"/>
  <c r="I38" i="5"/>
  <c r="G38" i="5"/>
  <c r="Q38" i="5" l="1"/>
  <c r="I103" i="5"/>
  <c r="Q103" i="5" s="1"/>
</calcChain>
</file>

<file path=xl/sharedStrings.xml><?xml version="1.0" encoding="utf-8"?>
<sst xmlns="http://schemas.openxmlformats.org/spreadsheetml/2006/main" count="577" uniqueCount="270">
  <si>
    <t>2 års forbrug</t>
  </si>
  <si>
    <t>Frederikshavn</t>
  </si>
  <si>
    <t>Hjørring</t>
  </si>
  <si>
    <t>Thisted</t>
  </si>
  <si>
    <t>Morsø</t>
  </si>
  <si>
    <t>Antal</t>
  </si>
  <si>
    <t>Hjemmebesøg</t>
  </si>
  <si>
    <t>Firma/Navn</t>
  </si>
  <si>
    <t>Efternavn</t>
  </si>
  <si>
    <t>Adresse</t>
  </si>
  <si>
    <t>Postnummer</t>
  </si>
  <si>
    <t>By</t>
  </si>
  <si>
    <t>Telefon</t>
  </si>
  <si>
    <t>Email</t>
  </si>
  <si>
    <t>Udfyldes af tilbudsgiver</t>
  </si>
  <si>
    <t>Varenavn</t>
  </si>
  <si>
    <t>Varenummer</t>
  </si>
  <si>
    <t>Enhed</t>
  </si>
  <si>
    <t>Stk</t>
  </si>
  <si>
    <t>Frederikshavn Kommune</t>
  </si>
  <si>
    <t>Instruktioner vedrørende udfyldelse af tilbudsark</t>
  </si>
  <si>
    <t xml:space="preserve">I fanebladene findes en oversigt med de mest købte varer, som kommunerne forespørger priser på. Udfyld venligst arkene. </t>
  </si>
  <si>
    <t>Tilbudsgivers bud skal afspejle de krav, retningslinier samt serviceniveau, som er beskrevet i kravspecifikationerne til dette udbud. Dokumenterne er fremsendt sammen med dette Excel-ark.</t>
  </si>
  <si>
    <t>Tilbudsgiver bedes være omhyggelig med at udfylde tilbudsarket korrekt. Særligt bedes tilbudsgiver være opmærksom på enhederne, der er angivet i arket. DER MÅ IKKE ÆNDRE I TILBUDARKENES OPSÆTNING, dvs der må ikke tilføjes søjler eller rækker. Ligeledes bedes tilbudsgiver kun angive tekst og tal i de dertil indrettede celler.</t>
  </si>
  <si>
    <t>Celler som skal udfyldes af tilbudsgiver</t>
  </si>
  <si>
    <t>Celler som ikke skal udfyldes, men indeholder informationer til tilbudsgiver OG MÅ IKKE ÆNDRES</t>
  </si>
  <si>
    <t>Position</t>
  </si>
  <si>
    <t>Jammerbugt</t>
  </si>
  <si>
    <t>Vesthimmerland</t>
  </si>
  <si>
    <t>Total</t>
  </si>
  <si>
    <t>Individuelt ortopædisk fodtøj</t>
  </si>
  <si>
    <t>(grundskoen er inkl. grundindlæg)</t>
  </si>
  <si>
    <t>Volumen</t>
  </si>
  <si>
    <t>Priser</t>
  </si>
  <si>
    <t>Håndsyet ortopædisk fodtøj - grundsko</t>
  </si>
  <si>
    <t>Par</t>
  </si>
  <si>
    <t>Håndsyet ortopædisk fodtøj - Sandal</t>
  </si>
  <si>
    <t>Støvleskafter indtil 200 mm</t>
  </si>
  <si>
    <t>Støvleskafter over 200 mm</t>
  </si>
  <si>
    <t>Forhøjelse 15 til 30 mm</t>
  </si>
  <si>
    <t>Forhøjelse op til 60 mm</t>
  </si>
  <si>
    <t>Forhøjelse for hver påbegyndt 20 mm over 60 mm</t>
  </si>
  <si>
    <t>Tillæg for gigt, dårligt kredsløbs og diabetes</t>
  </si>
  <si>
    <t>Udskift. af korkindlæg med bløde aflastningsindlæg</t>
  </si>
  <si>
    <t>Tillæg for lak- og/eller limallergi</t>
  </si>
  <si>
    <t>Tillæg for specialgarvet/farvet skind</t>
  </si>
  <si>
    <t>Høje stive kapper ml. for og overlæder</t>
  </si>
  <si>
    <t>Høje stive kapper forstærket med kunststof</t>
  </si>
  <si>
    <t>Forstærkning af såler &amp; indlæg</t>
  </si>
  <si>
    <t>Kulfiberforstærkning af såler &amp; indlæg</t>
  </si>
  <si>
    <t>Polstring af skaft</t>
  </si>
  <si>
    <t>Tåprotese i skum eller kork på indlæg</t>
  </si>
  <si>
    <t>Dynamisk tåprotese mellemfodsamputation</t>
  </si>
  <si>
    <t>Dynamisk skaft (Lisfranc/Chopart).</t>
  </si>
  <si>
    <t>Spidsfodsprotese</t>
  </si>
  <si>
    <t>Næseforstærkning i stål eller kulfiber</t>
  </si>
  <si>
    <t>Semiortopædisk fodtøj</t>
  </si>
  <si>
    <t>(grundskoen er inkl. standardindlæg)</t>
  </si>
  <si>
    <t>Semiortopædisk fodtøj - grundsko</t>
  </si>
  <si>
    <t>Semiortopædisk fodtøj - Sandal</t>
  </si>
  <si>
    <t xml:space="preserve">Gængesål, </t>
  </si>
  <si>
    <t>Sko</t>
  </si>
  <si>
    <t>Støvler</t>
  </si>
  <si>
    <t>Sandaler</t>
  </si>
  <si>
    <t>20 mm forhøjelse</t>
  </si>
  <si>
    <t xml:space="preserve">30 mm forhøjelse </t>
  </si>
  <si>
    <t>40 mm forhøjelse</t>
  </si>
  <si>
    <t>50 mm forhøjelse</t>
  </si>
  <si>
    <t>60 mm forhøjelse</t>
  </si>
  <si>
    <t>70 mm forhøjelse</t>
  </si>
  <si>
    <t>Forhøjelse over 70 mm</t>
  </si>
  <si>
    <t>Varus/valgusstød på sål og hæl</t>
  </si>
  <si>
    <t xml:space="preserve">Montering af ny hæl </t>
  </si>
  <si>
    <t>Forlængelse af remme</t>
  </si>
  <si>
    <t>Velcrolukning</t>
  </si>
  <si>
    <t>Tillæg for umage par</t>
  </si>
  <si>
    <t>Reparationer - alt fodtøj</t>
  </si>
  <si>
    <t>Såler og flikker</t>
  </si>
  <si>
    <t xml:space="preserve">Såler </t>
  </si>
  <si>
    <t>Tåstød</t>
  </si>
  <si>
    <t>Flikker</t>
  </si>
  <si>
    <t>Bagfoer</t>
  </si>
  <si>
    <t>Dæksåler</t>
  </si>
  <si>
    <t>Dæksåler med blød aflastning (PPT)</t>
  </si>
  <si>
    <t>Forfodsløft</t>
  </si>
  <si>
    <t>Ekstra svang</t>
  </si>
  <si>
    <t>Gumminæser</t>
  </si>
  <si>
    <t xml:space="preserve">Lynlås indtil 200 mm </t>
  </si>
  <si>
    <t>Lynlås over 200 mm</t>
  </si>
  <si>
    <t>Udskiftning af velcro remme</t>
  </si>
  <si>
    <t>Ortopædiske fodindlæg</t>
  </si>
  <si>
    <t>Tillæg ved ekstra arbejde - alt fodtøj og -indlæg</t>
  </si>
  <si>
    <t>Ekstra arbejde som ikke er specificeret i ovenstående - Mester</t>
  </si>
  <si>
    <t>kr./min.</t>
  </si>
  <si>
    <t>Ekstra arbejde som ikke er specificeret i ovenstående - Svend</t>
  </si>
  <si>
    <t>pr. besøg</t>
  </si>
  <si>
    <t>Arbejdsfodtøj - for særlig bearbejdning af overlæder og sålopbygning</t>
  </si>
  <si>
    <t>Forventet Forbrug</t>
  </si>
  <si>
    <t>Børnefodtøj - Sko</t>
  </si>
  <si>
    <t>Børnefodtøj - støvle</t>
  </si>
  <si>
    <t>Børnefodtøj - Sandal</t>
  </si>
  <si>
    <t>Fabriksfremstillet fodtøj og/eller Borgers egen indkøbte sko.</t>
  </si>
  <si>
    <t>Fodindlæg efter 3-dimensionelt aftryk(eksempelvis afstøbning eller skanning)</t>
  </si>
  <si>
    <t>Fodindlæg efter 2-dimensionelt aftryk(eksempelvis aftryk)</t>
  </si>
  <si>
    <t>Støvleskafter indtil 200 mm MS03</t>
  </si>
  <si>
    <t>Støvleskafter over 200 mm MS03</t>
  </si>
  <si>
    <t>Udbygning Medialt/ Laterelt</t>
  </si>
  <si>
    <r>
      <t xml:space="preserve">Arbejdsfodtøj - </t>
    </r>
    <r>
      <rPr>
        <sz val="8"/>
        <rFont val="Arial"/>
        <family val="2"/>
      </rPr>
      <t>for særlig bearbejdning af overlæder og sålopbygning</t>
    </r>
  </si>
  <si>
    <t>Kommentarer (Ved ingen kommentar sktiv "ingen kommentar")</t>
  </si>
  <si>
    <t>Kontraktbilag 2a og 2b - Tilbudsliste til Udbud på Ortoser og Ortopædisk fodtøj.</t>
  </si>
  <si>
    <t>303/1</t>
  </si>
  <si>
    <t>303/2</t>
  </si>
  <si>
    <t>303/3</t>
  </si>
  <si>
    <t>besøg</t>
  </si>
  <si>
    <t>Bud gives på hver enkelt vare separat, og som udgangspunkt skal alle leverandører oplyse en pris på alle varer, hvis tilbudsgiver har det fornødne sortiment. Angiver tilbudsgiver ikke en pris for en vare opfattes dette, som om tilbudsgiver ikke er interesseret i at levere den pågældende vare, og i tilbudssammenligningen vil højeste afgivne pris plus 25% fra konkurrerende leverandør på varen blive anvendt.</t>
  </si>
  <si>
    <t>Gængesål</t>
  </si>
  <si>
    <t>Stk.</t>
  </si>
  <si>
    <t>par</t>
  </si>
  <si>
    <t>stk</t>
  </si>
  <si>
    <t>PO9010/PO9011/PO9012</t>
  </si>
  <si>
    <t xml:space="preserve">Støvleskafter indtil 20 cm </t>
  </si>
  <si>
    <t>HS02</t>
  </si>
  <si>
    <t>Støvleskafter over 20 cm højde</t>
  </si>
  <si>
    <t>HS03</t>
  </si>
  <si>
    <t xml:space="preserve">Forhøjelse 1,5 til 3,0 cm </t>
  </si>
  <si>
    <t>HS04</t>
  </si>
  <si>
    <t xml:space="preserve">Forhøjelse op til 6 cm. </t>
  </si>
  <si>
    <t>HS05</t>
  </si>
  <si>
    <t xml:space="preserve">Forhøjelse for hver påbegyndt 2 cm over 6 cm </t>
  </si>
  <si>
    <t>HSA</t>
  </si>
  <si>
    <t>Gigt-, kredsløbs- og diabetestillæg</t>
  </si>
  <si>
    <t>HS11</t>
  </si>
  <si>
    <t>Udskiftning af indlæg til blødt</t>
  </si>
  <si>
    <t>HS12</t>
  </si>
  <si>
    <t>Tillæg for lak- og limallergi</t>
  </si>
  <si>
    <t>HS14</t>
  </si>
  <si>
    <t>HS13</t>
  </si>
  <si>
    <t xml:space="preserve">Høje stive kapper ml. for og overlæder </t>
  </si>
  <si>
    <t>HSC</t>
  </si>
  <si>
    <t xml:space="preserve">Høje stive kapper forstærket med kunststof </t>
  </si>
  <si>
    <t>HSC1</t>
  </si>
  <si>
    <t xml:space="preserve">Forstærkning af såler &amp; indlæg </t>
  </si>
  <si>
    <t>HSD</t>
  </si>
  <si>
    <t xml:space="preserve">Kulfiberforstærkning af såler og indlæg </t>
  </si>
  <si>
    <t>HSD1</t>
  </si>
  <si>
    <t>Polstringer i skaft</t>
  </si>
  <si>
    <t>HSE</t>
  </si>
  <si>
    <t xml:space="preserve">Tåprotese i skum eller kork på indlæg </t>
  </si>
  <si>
    <t>HSH</t>
  </si>
  <si>
    <t xml:space="preserve">Dynamisk tåprotese mellemfodsamputation </t>
  </si>
  <si>
    <t>HSH1</t>
  </si>
  <si>
    <t xml:space="preserve">Gængesål </t>
  </si>
  <si>
    <t>HSD2</t>
  </si>
  <si>
    <t>Dynamisk skaft (Lisfranc/chopart)</t>
  </si>
  <si>
    <t>HSH2</t>
  </si>
  <si>
    <t>HSI</t>
  </si>
  <si>
    <t>Arbejdsfodtøj- bearbejdning</t>
  </si>
  <si>
    <t>HSK1</t>
  </si>
  <si>
    <t>Stål-/kulfibernæser til arbejdsfodtøj</t>
  </si>
  <si>
    <t>HSK</t>
  </si>
  <si>
    <t>ingen kommentar</t>
  </si>
  <si>
    <t>Tillæg støvleskaft - Semiortopædisk</t>
  </si>
  <si>
    <t>MS33</t>
  </si>
  <si>
    <t>MS04</t>
  </si>
  <si>
    <t>MS05</t>
  </si>
  <si>
    <t>MSA</t>
  </si>
  <si>
    <t>Tillæg for Gigt, Kredsløbs og Diabetes</t>
  </si>
  <si>
    <t>MS11</t>
  </si>
  <si>
    <t>MS14</t>
  </si>
  <si>
    <t>MS13</t>
  </si>
  <si>
    <t>MSC</t>
  </si>
  <si>
    <t>MSC1</t>
  </si>
  <si>
    <t>MSD</t>
  </si>
  <si>
    <t>Forstærkning Kulfiber</t>
  </si>
  <si>
    <t>MSD1</t>
  </si>
  <si>
    <t>MSE</t>
  </si>
  <si>
    <t>MSH</t>
  </si>
  <si>
    <t>MSH1</t>
  </si>
  <si>
    <t>MSK</t>
  </si>
  <si>
    <t>MSD2</t>
  </si>
  <si>
    <t>Udbygning Medialt/Laterelt</t>
  </si>
  <si>
    <t>MSD3</t>
  </si>
  <si>
    <t>Afhænger af modelvalg</t>
  </si>
  <si>
    <t>2 cm forhøjelse</t>
  </si>
  <si>
    <t>OT03</t>
  </si>
  <si>
    <t xml:space="preserve">2 - 3 cm Forhøjelse - af eget fodtøj/3 cm forhøjelse </t>
  </si>
  <si>
    <t>OT031/OT04</t>
  </si>
  <si>
    <t>3 - 4  cm Forhøjelse - af eget fodtøj/4 cm Forhøjelse - af eget fodtøj/4 cm forhøjelse</t>
  </si>
  <si>
    <t>OT041/OT046/OT44</t>
  </si>
  <si>
    <t>4 - 5 cm Forhøjelse - af eget fodtøj/5 cm forhøjelse</t>
  </si>
  <si>
    <t>OT051/OT05</t>
  </si>
  <si>
    <t>7 cm forhøjelse</t>
  </si>
  <si>
    <t>OT06</t>
  </si>
  <si>
    <t>Forhøjelse over 7 cm</t>
  </si>
  <si>
    <t>OT07</t>
  </si>
  <si>
    <t>OT09</t>
  </si>
  <si>
    <t>Montering af ny hæl</t>
  </si>
  <si>
    <t>OT21</t>
  </si>
  <si>
    <t>OT12</t>
  </si>
  <si>
    <t>OT13</t>
  </si>
  <si>
    <t>LS99</t>
  </si>
  <si>
    <t>Såler</t>
  </si>
  <si>
    <t>RE02</t>
  </si>
  <si>
    <t>Dæksåler med ppt</t>
  </si>
  <si>
    <t>RE07</t>
  </si>
  <si>
    <t>Forfodsløft (Pelotter - par)</t>
  </si>
  <si>
    <t>RE08</t>
  </si>
  <si>
    <t>RE09</t>
  </si>
  <si>
    <t>RE01/RE012</t>
  </si>
  <si>
    <t>Såler og flikker/Såler og flikker-FF fodtøj</t>
  </si>
  <si>
    <t>Tåstød/Tåstød-FF fodtøj</t>
  </si>
  <si>
    <t>RE03/RE032</t>
  </si>
  <si>
    <t>RE04/RE042</t>
  </si>
  <si>
    <t>Flikker/Flikker-FF fodtøj</t>
  </si>
  <si>
    <t>Bagfoer/Bagfoer-FF fodtøj</t>
  </si>
  <si>
    <t>RE05/RE052</t>
  </si>
  <si>
    <t>Dæksåler/Dæksåler-FF fodtøj</t>
  </si>
  <si>
    <t>RE06/RE062</t>
  </si>
  <si>
    <t>RE11/RE112</t>
  </si>
  <si>
    <t>Lynlås indtil 20 cm/Lynlås indtil 20 cm-FF fodtøj</t>
  </si>
  <si>
    <t>RE12/RE122</t>
  </si>
  <si>
    <t>RE13/RE132</t>
  </si>
  <si>
    <t>RE15/RE152</t>
  </si>
  <si>
    <t>Udskiftning af velcro remme/Udskiftning af velcroremme-FF fodtøj</t>
  </si>
  <si>
    <t>Lynlås over 20 cm/Lynlås over 20 cm-FF fodtøj</t>
  </si>
  <si>
    <t>Individuelt fremstillede indlæg 2D</t>
  </si>
  <si>
    <t>PO37XX/PO38XX/PO39XX</t>
  </si>
  <si>
    <t>Individuelt fremstillede indlæg 3D</t>
  </si>
  <si>
    <t>PO37XX/PO38XX</t>
  </si>
  <si>
    <t>Ekstra arbejde som ikke er specificeret Minutpris Mestre</t>
  </si>
  <si>
    <t>HSL2</t>
  </si>
  <si>
    <t>minutter</t>
  </si>
  <si>
    <t>Ekstra arbejde som ikke er specificeret Minutpris Svende</t>
  </si>
  <si>
    <t>HSL1</t>
  </si>
  <si>
    <t>HS99</t>
  </si>
  <si>
    <t>Forhøjelse for hver påbegyndt 2 cm over 6 cm</t>
  </si>
  <si>
    <t>Forhøjelse over 3 cm</t>
  </si>
  <si>
    <t>Forhøjelse 1 -  3 cm</t>
  </si>
  <si>
    <t>Gængesål - på eget fodtøj/Gængesål, par/Gængesål, stk</t>
  </si>
  <si>
    <t>OT081/OT08/OT88</t>
  </si>
  <si>
    <t>Sahva A/S</t>
  </si>
  <si>
    <t>Nykær 68</t>
  </si>
  <si>
    <t>Brøndby</t>
  </si>
  <si>
    <t>Enhed (pakke, par, stk. mv.)</t>
  </si>
  <si>
    <t>Gumminæser/ Gumminæser-FF fodtøj</t>
  </si>
  <si>
    <t>MS0002/ MS0006</t>
  </si>
  <si>
    <t>MS0001/ MS0003/ MS0005/ MS0007</t>
  </si>
  <si>
    <t>Voksen; 7.573,12 Barn; 7.221,12</t>
  </si>
  <si>
    <t>Voksen; 4.853,12 Barn; 4.501,12</t>
  </si>
  <si>
    <t>Semiortopædisk sandal/ semiortpædisk sandal-børn</t>
  </si>
  <si>
    <t>Semiortopædisk sko/ støvle semiortopædisk sko-børn/ støvle-børn</t>
  </si>
  <si>
    <t>Kontraktbilag 2a - Tilbudsliste til Delaftale 1. Ortopædisk fodtøj ver. 2 /rev. 1 29-06-2023</t>
  </si>
  <si>
    <t>Opretning af fodtøj</t>
  </si>
  <si>
    <t xml:space="preserve">Opretning af fodtøj, hvis skoen er slidt skæv. </t>
  </si>
  <si>
    <t>RE20</t>
  </si>
  <si>
    <t>7011 0711</t>
  </si>
  <si>
    <t>info@sahva.dk</t>
  </si>
  <si>
    <t>Ny pris reguleret pr. 1/4-2024 EX. egenbetaling</t>
  </si>
  <si>
    <t>2023 Pris         EX. egenbetaling</t>
  </si>
  <si>
    <t>2023 Pris            INKL. egenbetaling</t>
  </si>
  <si>
    <t>Ny pris reguleret pr. 1/4-2024 INKL. egenbetaling</t>
  </si>
  <si>
    <t>Individuelt fremstillet fodtøj/ Håndsyet ortopædisk fodtøj - Grundsko</t>
  </si>
  <si>
    <t>Individuelt fremstillet fodtøj/ Håndsyet ortopædisk fodtøj - Sandal</t>
  </si>
  <si>
    <r>
      <rPr>
        <b/>
        <sz val="11"/>
        <color theme="1"/>
        <rFont val="Calibri"/>
        <family val="2"/>
      </rPr>
      <t xml:space="preserve">2024; Voksen 808,- </t>
    </r>
    <r>
      <rPr>
        <sz val="11"/>
        <color theme="1"/>
        <rFont val="Calibri"/>
        <family val="2"/>
      </rPr>
      <t>Egenbetaling 2023 voksne ex. moms DKK 784,-</t>
    </r>
  </si>
  <si>
    <r>
      <rPr>
        <b/>
        <sz val="11"/>
        <color theme="1"/>
        <rFont val="Calibri"/>
        <family val="2"/>
      </rPr>
      <t>2024; Barn 448,-</t>
    </r>
    <r>
      <rPr>
        <sz val="11"/>
        <color theme="1"/>
        <rFont val="Calibri"/>
        <family val="2"/>
      </rPr>
      <t xml:space="preserve"> Egenbetaling 2023 børn ex. moms DKK 432,-</t>
    </r>
  </si>
  <si>
    <r>
      <rPr>
        <b/>
        <sz val="11"/>
        <color theme="1"/>
        <rFont val="Calibri"/>
        <family val="2"/>
      </rPr>
      <t xml:space="preserve">2024; Voksen 808,- Barn 448,-  </t>
    </r>
    <r>
      <rPr>
        <sz val="11"/>
        <color theme="1"/>
        <rFont val="Calibri"/>
        <family val="2"/>
      </rPr>
      <t xml:space="preserve">                                           Egenbetaling 2023 voksne ex. moms DKK 784,- (Egenbetaling børn ex. moms DKK 432,-)</t>
    </r>
  </si>
  <si>
    <t>Voksen; 7.637,85 Barn; 7.277,85</t>
  </si>
  <si>
    <t>Voksen; 4.901,53 Barn; 4.541,53</t>
  </si>
  <si>
    <t>egenbetalingen vokser mere</t>
  </si>
  <si>
    <t>Hjælpemidler - Social-, Bolig- og Ældreministeriet (sm.dk)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</si>
</sst>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quot;kr.&quot;\ * #,##0.00_ ;_ &quot;kr.&quot;\ * \-#,##0.00_ ;_ &quot;kr.&quot;\ * &quot;-&quot;??_ ;_ @_ "/>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name val="Calibri"/>
      <family val="2"/>
    </font>
    <font>
      <sz val="11"/>
      <color theme="1"/>
      <name val="Calibri"/>
      <family val="2"/>
    </font>
    <font>
      <b/>
      <sz val="10"/>
      <name val="Arial"/>
      <family val="2"/>
    </font>
    <font>
      <sz val="10"/>
      <name val="Arial"/>
      <family val="2"/>
    </font>
    <font>
      <b/>
      <sz val="18"/>
      <color theme="1"/>
      <name val="Calibri"/>
      <family val="2"/>
      <scheme val="minor"/>
    </font>
    <font>
      <b/>
      <sz val="12"/>
      <color theme="1"/>
      <name val="Calibri"/>
      <family val="2"/>
      <scheme val="minor"/>
    </font>
    <font>
      <b/>
      <sz val="10"/>
      <name val="Calibri Light"/>
      <family val="2"/>
    </font>
    <font>
      <sz val="10"/>
      <name val="Calibri Light"/>
      <family val="2"/>
    </font>
    <font>
      <b/>
      <sz val="18"/>
      <name val="Arial"/>
      <family val="2"/>
    </font>
    <font>
      <u/>
      <sz val="10"/>
      <name val="Arial"/>
      <family val="2"/>
    </font>
    <font>
      <b/>
      <sz val="20"/>
      <color theme="1"/>
      <name val="Calibri"/>
      <family val="2"/>
      <scheme val="minor"/>
    </font>
    <font>
      <sz val="11"/>
      <color rgb="FF000000"/>
      <name val="Arial"/>
      <family val="2"/>
    </font>
    <font>
      <b/>
      <sz val="22"/>
      <color theme="1"/>
      <name val="Calibri"/>
      <family val="2"/>
    </font>
    <font>
      <b/>
      <sz val="14"/>
      <name val="Calibri"/>
      <family val="2"/>
    </font>
    <font>
      <b/>
      <u/>
      <sz val="20"/>
      <color theme="1"/>
      <name val="Calibri"/>
      <family val="2"/>
      <scheme val="minor"/>
    </font>
    <font>
      <sz val="8"/>
      <name val="Arial"/>
      <family val="2"/>
    </font>
    <font>
      <b/>
      <sz val="11"/>
      <color rgb="FF000000"/>
      <name val="Arial"/>
      <family val="2"/>
    </font>
    <font>
      <b/>
      <sz val="11"/>
      <color theme="1"/>
      <name val="Calibri"/>
      <family val="2"/>
    </font>
    <font>
      <u/>
      <sz val="11"/>
      <color theme="10"/>
      <name val="Calibri"/>
      <family val="2"/>
      <scheme val="minor"/>
    </font>
    <font>
      <b/>
      <sz val="11"/>
      <name val="Calibri"/>
      <family val="2"/>
    </font>
    <font>
      <sz val="18"/>
      <color theme="1"/>
      <name val="Calibri"/>
      <family val="2"/>
      <scheme val="minor"/>
    </font>
    <font>
      <sz val="10"/>
      <color theme="1"/>
      <name val="Calibri"/>
      <family val="2"/>
      <scheme val="minor"/>
    </font>
    <font>
      <sz val="10"/>
      <name val="Calibri"/>
      <family val="2"/>
    </font>
    <font>
      <sz val="12"/>
      <name val="Calibri"/>
      <family val="2"/>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gray125">
        <bgColor theme="0" tint="-0.249977111117893"/>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44" fontId="1" fillId="0" borderId="0" applyFont="0" applyFill="0" applyBorder="0" applyAlignment="0" applyProtection="0"/>
    <xf numFmtId="0" fontId="8" fillId="0" borderId="0"/>
    <xf numFmtId="0" fontId="23" fillId="0" borderId="0" applyNumberFormat="0" applyFill="0" applyBorder="0" applyAlignment="0" applyProtection="0"/>
  </cellStyleXfs>
  <cellXfs count="140">
    <xf numFmtId="0" fontId="0" fillId="0" borderId="0" xfId="0"/>
    <xf numFmtId="44" fontId="0" fillId="0" borderId="0" xfId="1" applyFont="1"/>
    <xf numFmtId="0" fontId="2" fillId="2" borderId="1" xfId="0" applyFont="1" applyFill="1" applyBorder="1"/>
    <xf numFmtId="0" fontId="0" fillId="2" borderId="3" xfId="0" applyFill="1" applyBorder="1"/>
    <xf numFmtId="0" fontId="11" fillId="3" borderId="1" xfId="0" applyFont="1" applyFill="1" applyBorder="1"/>
    <xf numFmtId="0" fontId="12" fillId="4" borderId="1" xfId="0" applyFont="1" applyFill="1" applyBorder="1"/>
    <xf numFmtId="0" fontId="13" fillId="6" borderId="0" xfId="0" applyFont="1" applyFill="1"/>
    <xf numFmtId="0" fontId="0" fillId="6" borderId="0" xfId="0" applyFill="1"/>
    <xf numFmtId="0" fontId="7" fillId="6" borderId="0" xfId="0" applyFont="1" applyFill="1"/>
    <xf numFmtId="0" fontId="8" fillId="6" borderId="0" xfId="0" applyFont="1" applyFill="1"/>
    <xf numFmtId="0" fontId="14" fillId="6" borderId="0" xfId="0" applyFont="1" applyFill="1" applyAlignment="1">
      <alignment vertical="center"/>
    </xf>
    <xf numFmtId="0" fontId="8" fillId="6" borderId="0" xfId="0" applyFont="1" applyFill="1" applyAlignment="1">
      <alignment vertical="center"/>
    </xf>
    <xf numFmtId="0" fontId="8" fillId="4" borderId="1" xfId="0" applyFont="1" applyFill="1" applyBorder="1" applyAlignment="1">
      <alignment vertical="center"/>
    </xf>
    <xf numFmtId="0" fontId="8" fillId="3" borderId="1" xfId="0" applyFont="1" applyFill="1" applyBorder="1" applyAlignment="1">
      <alignment vertical="center"/>
    </xf>
    <xf numFmtId="0" fontId="8" fillId="6" borderId="0" xfId="0" applyFont="1" applyFill="1" applyAlignment="1">
      <alignment vertical="center" wrapText="1"/>
    </xf>
    <xf numFmtId="0" fontId="2" fillId="0" borderId="0" xfId="0" applyFont="1"/>
    <xf numFmtId="0" fontId="3" fillId="0" borderId="0" xfId="0" applyFont="1"/>
    <xf numFmtId="0" fontId="3" fillId="2" borderId="1" xfId="0" applyFont="1" applyFill="1" applyBorder="1"/>
    <xf numFmtId="0" fontId="3" fillId="2" borderId="3" xfId="0" applyFont="1" applyFill="1" applyBorder="1" applyAlignment="1">
      <alignment horizontal="center" vertical="center" wrapText="1"/>
    </xf>
    <xf numFmtId="0" fontId="10" fillId="2" borderId="3" xfId="0" applyFont="1" applyFill="1" applyBorder="1"/>
    <xf numFmtId="0" fontId="3" fillId="2" borderId="4" xfId="0" applyFont="1" applyFill="1" applyBorder="1"/>
    <xf numFmtId="0" fontId="0" fillId="2" borderId="7" xfId="0" applyFill="1" applyBorder="1"/>
    <xf numFmtId="44" fontId="11" fillId="3" borderId="1" xfId="1" applyFont="1" applyFill="1" applyBorder="1"/>
    <xf numFmtId="44" fontId="3" fillId="2" borderId="1" xfId="1" applyFont="1" applyFill="1" applyBorder="1"/>
    <xf numFmtId="44" fontId="0" fillId="2" borderId="1" xfId="1" applyFont="1" applyFill="1" applyBorder="1"/>
    <xf numFmtId="44" fontId="0" fillId="2" borderId="11" xfId="1" applyFont="1" applyFill="1" applyBorder="1"/>
    <xf numFmtId="0" fontId="2" fillId="2" borderId="11" xfId="0" applyFont="1" applyFill="1" applyBorder="1"/>
    <xf numFmtId="0" fontId="2" fillId="2" borderId="4" xfId="0" applyFont="1" applyFill="1" applyBorder="1"/>
    <xf numFmtId="164" fontId="16" fillId="2" borderId="1" xfId="1" applyNumberFormat="1" applyFont="1" applyFill="1" applyBorder="1"/>
    <xf numFmtId="0" fontId="6" fillId="2" borderId="1" xfId="0" applyFont="1" applyFill="1" applyBorder="1"/>
    <xf numFmtId="0" fontId="6" fillId="5" borderId="1" xfId="0" applyFont="1" applyFill="1" applyBorder="1"/>
    <xf numFmtId="0" fontId="6" fillId="5" borderId="4" xfId="0" applyFont="1" applyFill="1" applyBorder="1"/>
    <xf numFmtId="0" fontId="6" fillId="5" borderId="11" xfId="0" applyFont="1" applyFill="1" applyBorder="1"/>
    <xf numFmtId="0" fontId="8" fillId="2" borderId="3" xfId="0" quotePrefix="1" applyFont="1" applyFill="1" applyBorder="1"/>
    <xf numFmtId="0" fontId="8" fillId="2" borderId="3" xfId="0" applyFont="1" applyFill="1" applyBorder="1"/>
    <xf numFmtId="0" fontId="8" fillId="2" borderId="17" xfId="0" applyFont="1" applyFill="1" applyBorder="1"/>
    <xf numFmtId="0" fontId="8" fillId="2" borderId="9" xfId="0" applyFont="1" applyFill="1" applyBorder="1"/>
    <xf numFmtId="0" fontId="8" fillId="2" borderId="19" xfId="0" applyFont="1" applyFill="1" applyBorder="1"/>
    <xf numFmtId="0" fontId="8" fillId="2" borderId="20" xfId="0" applyFont="1" applyFill="1" applyBorder="1"/>
    <xf numFmtId="0" fontId="0" fillId="2" borderId="3" xfId="0" applyFill="1" applyBorder="1" applyAlignment="1">
      <alignment horizontal="right"/>
    </xf>
    <xf numFmtId="0" fontId="6" fillId="7" borderId="1" xfId="0" applyFont="1" applyFill="1" applyBorder="1"/>
    <xf numFmtId="0" fontId="6" fillId="7" borderId="4" xfId="0" applyFont="1" applyFill="1" applyBorder="1"/>
    <xf numFmtId="0" fontId="21" fillId="2" borderId="1" xfId="0" applyFont="1" applyFill="1" applyBorder="1"/>
    <xf numFmtId="0" fontId="22" fillId="2" borderId="1" xfId="0" applyFont="1" applyFill="1" applyBorder="1"/>
    <xf numFmtId="49" fontId="12" fillId="4" borderId="1" xfId="1" applyNumberFormat="1" applyFont="1" applyFill="1" applyBorder="1"/>
    <xf numFmtId="0" fontId="23" fillId="4" borderId="1" xfId="3" applyFill="1" applyBorder="1"/>
    <xf numFmtId="0" fontId="6" fillId="5" borderId="4" xfId="0" applyFont="1" applyFill="1" applyBorder="1" applyAlignment="1">
      <alignment wrapText="1"/>
    </xf>
    <xf numFmtId="4" fontId="2" fillId="0" borderId="0" xfId="0" applyNumberFormat="1" applyFont="1"/>
    <xf numFmtId="0" fontId="0" fillId="0" borderId="0" xfId="0" applyAlignment="1">
      <alignment wrapText="1"/>
    </xf>
    <xf numFmtId="0" fontId="6" fillId="5" borderId="1" xfId="0" applyFont="1" applyFill="1" applyBorder="1" applyAlignment="1">
      <alignment horizontal="left" wrapText="1"/>
    </xf>
    <xf numFmtId="0" fontId="5" fillId="5" borderId="2" xfId="0" applyFont="1" applyFill="1" applyBorder="1"/>
    <xf numFmtId="0" fontId="5" fillId="7" borderId="2" xfId="0" applyFont="1" applyFill="1" applyBorder="1"/>
    <xf numFmtId="4" fontId="24" fillId="5" borderId="26" xfId="0" applyNumberFormat="1" applyFont="1" applyFill="1" applyBorder="1"/>
    <xf numFmtId="4" fontId="24" fillId="7" borderId="26" xfId="0" applyNumberFormat="1" applyFont="1" applyFill="1" applyBorder="1"/>
    <xf numFmtId="2" fontId="24" fillId="7" borderId="26" xfId="0" applyNumberFormat="1" applyFont="1" applyFill="1" applyBorder="1"/>
    <xf numFmtId="0" fontId="6" fillId="5" borderId="8" xfId="0" applyFont="1" applyFill="1" applyBorder="1"/>
    <xf numFmtId="0" fontId="5" fillId="5" borderId="10" xfId="0" applyFont="1" applyFill="1" applyBorder="1"/>
    <xf numFmtId="0" fontId="6" fillId="5" borderId="21" xfId="0" applyFont="1" applyFill="1" applyBorder="1" applyAlignment="1">
      <alignment wrapText="1"/>
    </xf>
    <xf numFmtId="0" fontId="3" fillId="2" borderId="6" xfId="0" applyFont="1" applyFill="1" applyBorder="1" applyAlignment="1">
      <alignment horizontal="center" vertical="center" wrapText="1"/>
    </xf>
    <xf numFmtId="0" fontId="3" fillId="2" borderId="6" xfId="0" applyFont="1" applyFill="1" applyBorder="1"/>
    <xf numFmtId="0" fontId="0" fillId="2" borderId="6" xfId="0" applyFill="1" applyBorder="1"/>
    <xf numFmtId="0" fontId="8" fillId="2" borderId="20" xfId="0" quotePrefix="1" applyFont="1" applyFill="1" applyBorder="1"/>
    <xf numFmtId="0" fontId="8" fillId="2" borderId="9" xfId="0" quotePrefix="1" applyFont="1" applyFill="1" applyBorder="1"/>
    <xf numFmtId="0" fontId="8" fillId="2" borderId="28" xfId="0" applyFont="1" applyFill="1" applyBorder="1"/>
    <xf numFmtId="0" fontId="0" fillId="2" borderId="15" xfId="0" applyFill="1" applyBorder="1"/>
    <xf numFmtId="0" fontId="3" fillId="2" borderId="4" xfId="0" applyFont="1" applyFill="1" applyBorder="1" applyAlignment="1">
      <alignment horizontal="center" vertical="center" wrapText="1"/>
    </xf>
    <xf numFmtId="0" fontId="10" fillId="2" borderId="4" xfId="0" applyFont="1" applyFill="1" applyBorder="1"/>
    <xf numFmtId="0" fontId="0" fillId="2" borderId="4" xfId="0" applyFill="1" applyBorder="1"/>
    <xf numFmtId="0" fontId="8" fillId="2" borderId="21" xfId="0" quotePrefix="1" applyFont="1" applyFill="1" applyBorder="1"/>
    <xf numFmtId="0" fontId="8" fillId="2" borderId="4" xfId="0" quotePrefix="1" applyFont="1" applyFill="1" applyBorder="1"/>
    <xf numFmtId="0" fontId="8" fillId="2" borderId="4" xfId="0" applyFont="1" applyFill="1" applyBorder="1"/>
    <xf numFmtId="0" fontId="0" fillId="2" borderId="39" xfId="0" applyFill="1" applyBorder="1"/>
    <xf numFmtId="0" fontId="0" fillId="2" borderId="4" xfId="0" applyFill="1" applyBorder="1" applyAlignment="1">
      <alignment wrapText="1"/>
    </xf>
    <xf numFmtId="44" fontId="4" fillId="5" borderId="18" xfId="1" applyFont="1" applyFill="1" applyBorder="1" applyAlignment="1">
      <alignment vertical="center" wrapText="1"/>
    </xf>
    <xf numFmtId="44" fontId="4" fillId="7" borderId="3" xfId="1" applyFont="1" applyFill="1" applyBorder="1" applyAlignment="1">
      <alignment vertical="center" wrapText="1"/>
    </xf>
    <xf numFmtId="44" fontId="4" fillId="5" borderId="3" xfId="1" applyFont="1" applyFill="1" applyBorder="1" applyAlignment="1">
      <alignment vertical="center" wrapText="1"/>
    </xf>
    <xf numFmtId="44" fontId="4" fillId="5" borderId="7" xfId="1" applyFont="1" applyFill="1" applyBorder="1" applyAlignment="1">
      <alignment vertical="center" wrapText="1"/>
    </xf>
    <xf numFmtId="0" fontId="6" fillId="5" borderId="39" xfId="0" applyFont="1" applyFill="1" applyBorder="1"/>
    <xf numFmtId="0" fontId="0" fillId="2" borderId="38" xfId="0" applyFill="1" applyBorder="1"/>
    <xf numFmtId="0" fontId="0" fillId="2" borderId="1" xfId="0" applyFill="1" applyBorder="1"/>
    <xf numFmtId="4" fontId="24" fillId="5" borderId="20" xfId="0" applyNumberFormat="1" applyFont="1" applyFill="1" applyBorder="1"/>
    <xf numFmtId="4" fontId="24" fillId="7" borderId="9" xfId="0" applyNumberFormat="1" applyFont="1" applyFill="1" applyBorder="1"/>
    <xf numFmtId="4" fontId="24" fillId="5" borderId="9" xfId="0" applyNumberFormat="1" applyFont="1" applyFill="1" applyBorder="1"/>
    <xf numFmtId="0" fontId="26" fillId="0" borderId="0" xfId="0" applyFont="1"/>
    <xf numFmtId="4" fontId="26" fillId="0" borderId="0" xfId="0" applyNumberFormat="1" applyFont="1"/>
    <xf numFmtId="2" fontId="27" fillId="7" borderId="26" xfId="0" applyNumberFormat="1" applyFont="1" applyFill="1" applyBorder="1"/>
    <xf numFmtId="4" fontId="27" fillId="7" borderId="26" xfId="0" applyNumberFormat="1" applyFont="1" applyFill="1" applyBorder="1"/>
    <xf numFmtId="2" fontId="27" fillId="2" borderId="27" xfId="0" applyNumberFormat="1" applyFont="1" applyFill="1" applyBorder="1"/>
    <xf numFmtId="4" fontId="27" fillId="2" borderId="27" xfId="0" applyNumberFormat="1" applyFont="1" applyFill="1" applyBorder="1"/>
    <xf numFmtId="2" fontId="24" fillId="5" borderId="26" xfId="0" applyNumberFormat="1" applyFont="1" applyFill="1" applyBorder="1" applyAlignment="1">
      <alignment horizontal="left" wrapText="1"/>
    </xf>
    <xf numFmtId="0" fontId="5" fillId="5" borderId="23" xfId="0" applyFont="1" applyFill="1" applyBorder="1"/>
    <xf numFmtId="4" fontId="24" fillId="5" borderId="27" xfId="0" applyNumberFormat="1" applyFont="1" applyFill="1" applyBorder="1"/>
    <xf numFmtId="4" fontId="24" fillId="5" borderId="42" xfId="0" applyNumberFormat="1" applyFont="1" applyFill="1" applyBorder="1"/>
    <xf numFmtId="2" fontId="27" fillId="2" borderId="26" xfId="0" applyNumberFormat="1" applyFont="1" applyFill="1" applyBorder="1" applyAlignment="1">
      <alignment horizontal="left" wrapText="1"/>
    </xf>
    <xf numFmtId="4" fontId="27" fillId="2" borderId="25" xfId="0" applyNumberFormat="1" applyFont="1" applyFill="1" applyBorder="1"/>
    <xf numFmtId="4" fontId="27" fillId="2" borderId="26" xfId="0" applyNumberFormat="1" applyFont="1" applyFill="1" applyBorder="1"/>
    <xf numFmtId="2" fontId="27" fillId="2" borderId="26" xfId="0" applyNumberFormat="1" applyFont="1" applyFill="1" applyBorder="1"/>
    <xf numFmtId="0" fontId="23" fillId="0" borderId="0" xfId="3"/>
    <xf numFmtId="0" fontId="8" fillId="6" borderId="0" xfId="0" applyFont="1" applyFill="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9" fillId="2" borderId="22" xfId="0" applyFont="1" applyFill="1" applyBorder="1" applyAlignment="1">
      <alignment horizontal="left" vertical="center"/>
    </xf>
    <xf numFmtId="0" fontId="9" fillId="2" borderId="0" xfId="0" applyFont="1" applyFill="1" applyAlignment="1">
      <alignment horizontal="left" vertical="center"/>
    </xf>
    <xf numFmtId="0" fontId="25" fillId="2" borderId="0" xfId="0" applyFont="1" applyFill="1" applyAlignment="1">
      <alignment horizontal="left" vertical="center"/>
    </xf>
    <xf numFmtId="0" fontId="0" fillId="2" borderId="5" xfId="0" applyFill="1" applyBorder="1" applyAlignment="1">
      <alignment horizontal="center"/>
    </xf>
    <xf numFmtId="0" fontId="0" fillId="2" borderId="38" xfId="0" applyFill="1" applyBorder="1" applyAlignment="1">
      <alignment horizont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2" fontId="18" fillId="3" borderId="32" xfId="0" applyNumberFormat="1" applyFont="1" applyFill="1" applyBorder="1" applyAlignment="1">
      <alignment horizontal="center" vertical="center" wrapText="1"/>
    </xf>
    <xf numFmtId="2" fontId="18" fillId="3" borderId="37" xfId="0" applyNumberFormat="1"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5" xfId="0" applyFont="1" applyFill="1" applyBorder="1" applyAlignment="1">
      <alignment horizontal="center" vertical="center" wrapText="1"/>
    </xf>
    <xf numFmtId="4" fontId="18" fillId="5" borderId="24" xfId="0" applyNumberFormat="1" applyFont="1" applyFill="1" applyBorder="1" applyAlignment="1">
      <alignment horizontal="center" vertical="center" wrapText="1"/>
    </xf>
    <xf numFmtId="4" fontId="18" fillId="5" borderId="36" xfId="0" applyNumberFormat="1"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7" fillId="2" borderId="45"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46"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4" xfId="0" applyFont="1" applyFill="1" applyBorder="1" applyAlignment="1">
      <alignment horizontal="center" vertical="center"/>
    </xf>
    <xf numFmtId="4" fontId="28" fillId="2" borderId="24" xfId="0" applyNumberFormat="1" applyFont="1" applyFill="1" applyBorder="1" applyAlignment="1">
      <alignment horizontal="center" vertical="center" wrapText="1"/>
    </xf>
    <xf numFmtId="4" fontId="28" fillId="2" borderId="36" xfId="0" applyNumberFormat="1"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36" xfId="0" applyFont="1" applyFill="1" applyBorder="1" applyAlignment="1">
      <alignment horizontal="center" vertical="center" wrapText="1"/>
    </xf>
    <xf numFmtId="2" fontId="18" fillId="3" borderId="30" xfId="0" applyNumberFormat="1" applyFont="1" applyFill="1" applyBorder="1" applyAlignment="1">
      <alignment horizontal="center" vertical="center" wrapText="1"/>
    </xf>
    <xf numFmtId="2" fontId="18" fillId="3" borderId="34" xfId="0" applyNumberFormat="1" applyFont="1" applyFill="1" applyBorder="1" applyAlignment="1">
      <alignment horizontal="center" vertical="center" wrapText="1"/>
    </xf>
    <xf numFmtId="0" fontId="15" fillId="2" borderId="16"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2" fontId="18" fillId="3" borderId="29" xfId="0" applyNumberFormat="1" applyFont="1" applyFill="1" applyBorder="1" applyAlignment="1">
      <alignment horizontal="center" vertical="center" wrapText="1"/>
    </xf>
    <xf numFmtId="2" fontId="18" fillId="3" borderId="33" xfId="0" applyNumberFormat="1" applyFont="1" applyFill="1" applyBorder="1" applyAlignment="1">
      <alignment horizontal="center" vertical="center" wrapText="1"/>
    </xf>
  </cellXfs>
  <cellStyles count="4">
    <cellStyle name="Link" xfId="3" builtinId="8"/>
    <cellStyle name="Normal" xfId="0" builtinId="0"/>
    <cellStyle name="Normal 3" xfId="2" xr:uid="{00000000-0005-0000-0000-000002000000}"/>
    <cellStyle name="Valuta" xfId="1" builtinId="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245745</xdr:colOff>
      <xdr:row>44</xdr:row>
      <xdr:rowOff>278130</xdr:rowOff>
    </xdr:from>
    <xdr:to>
      <xdr:col>47</xdr:col>
      <xdr:colOff>34683</xdr:colOff>
      <xdr:row>71</xdr:row>
      <xdr:rowOff>6537</xdr:rowOff>
    </xdr:to>
    <xdr:pic>
      <xdr:nvPicPr>
        <xdr:cNvPr id="2" name="Billede 1">
          <a:extLst>
            <a:ext uri="{FF2B5EF4-FFF2-40B4-BE49-F238E27FC236}">
              <a16:creationId xmlns:a16="http://schemas.microsoft.com/office/drawing/2014/main" id="{D43EA285-01C3-B665-103F-D326E3F765BB}"/>
            </a:ext>
          </a:extLst>
        </xdr:cNvPr>
        <xdr:cNvPicPr>
          <a:picLocks noChangeAspect="1"/>
        </xdr:cNvPicPr>
      </xdr:nvPicPr>
      <xdr:blipFill>
        <a:blip xmlns:r="http://schemas.openxmlformats.org/officeDocument/2006/relationships" r:embed="rId1"/>
        <a:stretch>
          <a:fillRect/>
        </a:stretch>
      </xdr:blipFill>
      <xdr:spPr>
        <a:xfrm>
          <a:off x="17866995" y="15765780"/>
          <a:ext cx="12104763" cy="8672382"/>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dk/lovstof/satser-paa-social-og-aeldreomraadet/satser-paa-social-og-aeldreomraadet-for-2024/hjaelpemidler" TargetMode="External"/><Relationship Id="rId1" Type="http://schemas.openxmlformats.org/officeDocument/2006/relationships/hyperlink" Target="mailto:info@sahva.d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workbookViewId="0"/>
  </sheetViews>
  <sheetFormatPr defaultColWidth="9.28515625" defaultRowHeight="15" x14ac:dyDescent="0.25"/>
  <cols>
    <col min="1" max="1" width="9.28515625" style="7"/>
    <col min="2" max="2" width="90.5703125" style="7" customWidth="1"/>
    <col min="3" max="257" width="9.28515625" style="7"/>
    <col min="258" max="258" width="90.5703125" style="7" customWidth="1"/>
    <col min="259" max="513" width="9.28515625" style="7"/>
    <col min="514" max="514" width="90.5703125" style="7" customWidth="1"/>
    <col min="515" max="769" width="9.28515625" style="7"/>
    <col min="770" max="770" width="90.5703125" style="7" customWidth="1"/>
    <col min="771" max="1025" width="9.28515625" style="7"/>
    <col min="1026" max="1026" width="90.5703125" style="7" customWidth="1"/>
    <col min="1027" max="1281" width="9.28515625" style="7"/>
    <col min="1282" max="1282" width="90.5703125" style="7" customWidth="1"/>
    <col min="1283" max="1537" width="9.28515625" style="7"/>
    <col min="1538" max="1538" width="90.5703125" style="7" customWidth="1"/>
    <col min="1539" max="1793" width="9.28515625" style="7"/>
    <col min="1794" max="1794" width="90.5703125" style="7" customWidth="1"/>
    <col min="1795" max="2049" width="9.28515625" style="7"/>
    <col min="2050" max="2050" width="90.5703125" style="7" customWidth="1"/>
    <col min="2051" max="2305" width="9.28515625" style="7"/>
    <col min="2306" max="2306" width="90.5703125" style="7" customWidth="1"/>
    <col min="2307" max="2561" width="9.28515625" style="7"/>
    <col min="2562" max="2562" width="90.5703125" style="7" customWidth="1"/>
    <col min="2563" max="2817" width="9.28515625" style="7"/>
    <col min="2818" max="2818" width="90.5703125" style="7" customWidth="1"/>
    <col min="2819" max="3073" width="9.28515625" style="7"/>
    <col min="3074" max="3074" width="90.5703125" style="7" customWidth="1"/>
    <col min="3075" max="3329" width="9.28515625" style="7"/>
    <col min="3330" max="3330" width="90.5703125" style="7" customWidth="1"/>
    <col min="3331" max="3585" width="9.28515625" style="7"/>
    <col min="3586" max="3586" width="90.5703125" style="7" customWidth="1"/>
    <col min="3587" max="3841" width="9.28515625" style="7"/>
    <col min="3842" max="3842" width="90.5703125" style="7" customWidth="1"/>
    <col min="3843" max="4097" width="9.28515625" style="7"/>
    <col min="4098" max="4098" width="90.5703125" style="7" customWidth="1"/>
    <col min="4099" max="4353" width="9.28515625" style="7"/>
    <col min="4354" max="4354" width="90.5703125" style="7" customWidth="1"/>
    <col min="4355" max="4609" width="9.28515625" style="7"/>
    <col min="4610" max="4610" width="90.5703125" style="7" customWidth="1"/>
    <col min="4611" max="4865" width="9.28515625" style="7"/>
    <col min="4866" max="4866" width="90.5703125" style="7" customWidth="1"/>
    <col min="4867" max="5121" width="9.28515625" style="7"/>
    <col min="5122" max="5122" width="90.5703125" style="7" customWidth="1"/>
    <col min="5123" max="5377" width="9.28515625" style="7"/>
    <col min="5378" max="5378" width="90.5703125" style="7" customWidth="1"/>
    <col min="5379" max="5633" width="9.28515625" style="7"/>
    <col min="5634" max="5634" width="90.5703125" style="7" customWidth="1"/>
    <col min="5635" max="5889" width="9.28515625" style="7"/>
    <col min="5890" max="5890" width="90.5703125" style="7" customWidth="1"/>
    <col min="5891" max="6145" width="9.28515625" style="7"/>
    <col min="6146" max="6146" width="90.5703125" style="7" customWidth="1"/>
    <col min="6147" max="6401" width="9.28515625" style="7"/>
    <col min="6402" max="6402" width="90.5703125" style="7" customWidth="1"/>
    <col min="6403" max="6657" width="9.28515625" style="7"/>
    <col min="6658" max="6658" width="90.5703125" style="7" customWidth="1"/>
    <col min="6659" max="6913" width="9.28515625" style="7"/>
    <col min="6914" max="6914" width="90.5703125" style="7" customWidth="1"/>
    <col min="6915" max="7169" width="9.28515625" style="7"/>
    <col min="7170" max="7170" width="90.5703125" style="7" customWidth="1"/>
    <col min="7171" max="7425" width="9.28515625" style="7"/>
    <col min="7426" max="7426" width="90.5703125" style="7" customWidth="1"/>
    <col min="7427" max="7681" width="9.28515625" style="7"/>
    <col min="7682" max="7682" width="90.5703125" style="7" customWidth="1"/>
    <col min="7683" max="7937" width="9.28515625" style="7"/>
    <col min="7938" max="7938" width="90.5703125" style="7" customWidth="1"/>
    <col min="7939" max="8193" width="9.28515625" style="7"/>
    <col min="8194" max="8194" width="90.5703125" style="7" customWidth="1"/>
    <col min="8195" max="8449" width="9.28515625" style="7"/>
    <col min="8450" max="8450" width="90.5703125" style="7" customWidth="1"/>
    <col min="8451" max="8705" width="9.28515625" style="7"/>
    <col min="8706" max="8706" width="90.5703125" style="7" customWidth="1"/>
    <col min="8707" max="8961" width="9.28515625" style="7"/>
    <col min="8962" max="8962" width="90.5703125" style="7" customWidth="1"/>
    <col min="8963" max="9217" width="9.28515625" style="7"/>
    <col min="9218" max="9218" width="90.5703125" style="7" customWidth="1"/>
    <col min="9219" max="9473" width="9.28515625" style="7"/>
    <col min="9474" max="9474" width="90.5703125" style="7" customWidth="1"/>
    <col min="9475" max="9729" width="9.28515625" style="7"/>
    <col min="9730" max="9730" width="90.5703125" style="7" customWidth="1"/>
    <col min="9731" max="9985" width="9.28515625" style="7"/>
    <col min="9986" max="9986" width="90.5703125" style="7" customWidth="1"/>
    <col min="9987" max="10241" width="9.28515625" style="7"/>
    <col min="10242" max="10242" width="90.5703125" style="7" customWidth="1"/>
    <col min="10243" max="10497" width="9.28515625" style="7"/>
    <col min="10498" max="10498" width="90.5703125" style="7" customWidth="1"/>
    <col min="10499" max="10753" width="9.28515625" style="7"/>
    <col min="10754" max="10754" width="90.5703125" style="7" customWidth="1"/>
    <col min="10755" max="11009" width="9.28515625" style="7"/>
    <col min="11010" max="11010" width="90.5703125" style="7" customWidth="1"/>
    <col min="11011" max="11265" width="9.28515625" style="7"/>
    <col min="11266" max="11266" width="90.5703125" style="7" customWidth="1"/>
    <col min="11267" max="11521" width="9.28515625" style="7"/>
    <col min="11522" max="11522" width="90.5703125" style="7" customWidth="1"/>
    <col min="11523" max="11777" width="9.28515625" style="7"/>
    <col min="11778" max="11778" width="90.5703125" style="7" customWidth="1"/>
    <col min="11779" max="12033" width="9.28515625" style="7"/>
    <col min="12034" max="12034" width="90.5703125" style="7" customWidth="1"/>
    <col min="12035" max="12289" width="9.28515625" style="7"/>
    <col min="12290" max="12290" width="90.5703125" style="7" customWidth="1"/>
    <col min="12291" max="12545" width="9.28515625" style="7"/>
    <col min="12546" max="12546" width="90.5703125" style="7" customWidth="1"/>
    <col min="12547" max="12801" width="9.28515625" style="7"/>
    <col min="12802" max="12802" width="90.5703125" style="7" customWidth="1"/>
    <col min="12803" max="13057" width="9.28515625" style="7"/>
    <col min="13058" max="13058" width="90.5703125" style="7" customWidth="1"/>
    <col min="13059" max="13313" width="9.28515625" style="7"/>
    <col min="13314" max="13314" width="90.5703125" style="7" customWidth="1"/>
    <col min="13315" max="13569" width="9.28515625" style="7"/>
    <col min="13570" max="13570" width="90.5703125" style="7" customWidth="1"/>
    <col min="13571" max="13825" width="9.28515625" style="7"/>
    <col min="13826" max="13826" width="90.5703125" style="7" customWidth="1"/>
    <col min="13827" max="14081" width="9.28515625" style="7"/>
    <col min="14082" max="14082" width="90.5703125" style="7" customWidth="1"/>
    <col min="14083" max="14337" width="9.28515625" style="7"/>
    <col min="14338" max="14338" width="90.5703125" style="7" customWidth="1"/>
    <col min="14339" max="14593" width="9.28515625" style="7"/>
    <col min="14594" max="14594" width="90.5703125" style="7" customWidth="1"/>
    <col min="14595" max="14849" width="9.28515625" style="7"/>
    <col min="14850" max="14850" width="90.5703125" style="7" customWidth="1"/>
    <col min="14851" max="15105" width="9.28515625" style="7"/>
    <col min="15106" max="15106" width="90.5703125" style="7" customWidth="1"/>
    <col min="15107" max="15361" width="9.28515625" style="7"/>
    <col min="15362" max="15362" width="90.5703125" style="7" customWidth="1"/>
    <col min="15363" max="15617" width="9.28515625" style="7"/>
    <col min="15618" max="15618" width="90.5703125" style="7" customWidth="1"/>
    <col min="15619" max="15873" width="9.28515625" style="7"/>
    <col min="15874" max="15874" width="90.5703125" style="7" customWidth="1"/>
    <col min="15875" max="16129" width="9.28515625" style="7"/>
    <col min="16130" max="16130" width="90.5703125" style="7" customWidth="1"/>
    <col min="16131" max="16384" width="9.28515625" style="7"/>
  </cols>
  <sheetData>
    <row r="1" spans="1:2" ht="23.25" x14ac:dyDescent="0.35">
      <c r="A1" s="6" t="s">
        <v>19</v>
      </c>
    </row>
    <row r="2" spans="1:2" s="9" customFormat="1" ht="12.75" x14ac:dyDescent="0.2">
      <c r="A2" s="8" t="s">
        <v>109</v>
      </c>
    </row>
    <row r="3" spans="1:2" s="9" customFormat="1" ht="12.75" x14ac:dyDescent="0.2"/>
    <row r="4" spans="1:2" s="9" customFormat="1" ht="12.75" x14ac:dyDescent="0.2">
      <c r="A4" s="10" t="s">
        <v>20</v>
      </c>
      <c r="B4" s="11"/>
    </row>
    <row r="5" spans="1:2" s="9" customFormat="1" ht="12.75" x14ac:dyDescent="0.2">
      <c r="A5" s="11"/>
      <c r="B5" s="11"/>
    </row>
    <row r="6" spans="1:2" s="9" customFormat="1" ht="80.650000000000006" customHeight="1" x14ac:dyDescent="0.2">
      <c r="A6" s="98" t="s">
        <v>21</v>
      </c>
      <c r="B6" s="99"/>
    </row>
    <row r="7" spans="1:2" s="9" customFormat="1" ht="80.650000000000006" customHeight="1" x14ac:dyDescent="0.2">
      <c r="A7" s="98" t="s">
        <v>22</v>
      </c>
      <c r="B7" s="100"/>
    </row>
    <row r="8" spans="1:2" s="9" customFormat="1" ht="80.650000000000006" customHeight="1" x14ac:dyDescent="0.2">
      <c r="A8" s="98" t="s">
        <v>114</v>
      </c>
      <c r="B8" s="100"/>
    </row>
    <row r="9" spans="1:2" s="9" customFormat="1" ht="80.650000000000006" customHeight="1" x14ac:dyDescent="0.2">
      <c r="A9" s="98" t="s">
        <v>23</v>
      </c>
      <c r="B9" s="100"/>
    </row>
    <row r="10" spans="1:2" s="9" customFormat="1" ht="12.75" x14ac:dyDescent="0.2">
      <c r="A10" s="12"/>
      <c r="B10" s="11" t="s">
        <v>24</v>
      </c>
    </row>
    <row r="11" spans="1:2" s="9" customFormat="1" ht="12.75" x14ac:dyDescent="0.2">
      <c r="A11" s="13"/>
      <c r="B11" s="14" t="s">
        <v>25</v>
      </c>
    </row>
    <row r="12" spans="1:2" s="9" customFormat="1" ht="12.75" x14ac:dyDescent="0.2">
      <c r="A12" s="11"/>
      <c r="B12" s="11"/>
    </row>
  </sheetData>
  <mergeCells count="4">
    <mergeCell ref="A6:B6"/>
    <mergeCell ref="A7:B7"/>
    <mergeCell ref="A8:B8"/>
    <mergeCell ref="A9:B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H104"/>
  <sheetViews>
    <sheetView showGridLines="0" tabSelected="1" zoomScale="80" zoomScaleNormal="80" workbookViewId="0">
      <pane xSplit="2" ySplit="10" topLeftCell="R11" activePane="bottomRight" state="frozen"/>
      <selection pane="topRight" activeCell="D1" sqref="D1"/>
      <selection pane="bottomLeft" activeCell="A11" sqref="A11"/>
      <selection pane="bottomRight" activeCell="AF80" sqref="AF80"/>
    </sheetView>
  </sheetViews>
  <sheetFormatPr defaultRowHeight="15" x14ac:dyDescent="0.25"/>
  <cols>
    <col min="1" max="1" width="34.28515625" customWidth="1"/>
    <col min="2" max="2" width="52.28515625" hidden="1" customWidth="1"/>
    <col min="3" max="3" width="10.5703125" hidden="1" customWidth="1"/>
    <col min="4" max="4" width="17.28515625" style="1" hidden="1" customWidth="1"/>
    <col min="5" max="5" width="8.140625" style="15" hidden="1" customWidth="1"/>
    <col min="6" max="6" width="20.28515625" style="1" hidden="1" customWidth="1"/>
    <col min="7" max="7" width="18" style="15" hidden="1" customWidth="1"/>
    <col min="8" max="8" width="20.28515625" style="1" hidden="1" customWidth="1"/>
    <col min="9" max="9" width="6.7109375" style="15" hidden="1" customWidth="1"/>
    <col min="10" max="10" width="20.28515625" style="1" hidden="1" customWidth="1"/>
    <col min="11" max="11" width="6.7109375" style="15" hidden="1" customWidth="1"/>
    <col min="12" max="12" width="20.28515625" style="1" hidden="1" customWidth="1"/>
    <col min="13" max="13" width="6.7109375" style="15" hidden="1" customWidth="1"/>
    <col min="14" max="14" width="20.28515625" style="1" hidden="1" customWidth="1"/>
    <col min="15" max="15" width="6.7109375" style="15" hidden="1" customWidth="1"/>
    <col min="16" max="16" width="20.28515625" style="1" hidden="1" customWidth="1"/>
    <col min="17" max="17" width="16.7109375" style="15" hidden="1" customWidth="1"/>
    <col min="18" max="18" width="28.7109375" style="48" customWidth="1"/>
    <col min="19" max="19" width="23.7109375" customWidth="1"/>
    <col min="20" max="20" width="9.5703125" customWidth="1"/>
    <col min="21" max="21" width="15" customWidth="1"/>
    <col min="22" max="22" width="17.5703125" style="15" customWidth="1"/>
    <col min="23" max="23" width="17.5703125" style="47" customWidth="1"/>
    <col min="24" max="24" width="19" style="83" customWidth="1"/>
    <col min="25" max="25" width="17.28515625" style="84" customWidth="1"/>
    <col min="26" max="26" width="62.28515625" customWidth="1"/>
    <col min="27" max="27" width="19.28515625" customWidth="1"/>
    <col min="28" max="28" width="11" bestFit="1" customWidth="1"/>
  </cols>
  <sheetData>
    <row r="2" spans="1:26" ht="23.25" x14ac:dyDescent="0.25">
      <c r="A2" s="101" t="s">
        <v>251</v>
      </c>
      <c r="B2" s="102"/>
      <c r="C2" s="102"/>
      <c r="D2" s="102"/>
      <c r="E2" s="102"/>
      <c r="F2" s="102"/>
      <c r="G2" s="102"/>
      <c r="H2" s="102"/>
      <c r="I2" s="102"/>
      <c r="J2" s="102"/>
      <c r="K2" s="102"/>
      <c r="L2" s="102"/>
      <c r="M2" s="102"/>
      <c r="N2" s="102"/>
      <c r="O2" s="102"/>
      <c r="P2" s="102"/>
      <c r="Q2" s="102"/>
      <c r="R2" s="102"/>
      <c r="S2" s="102"/>
      <c r="T2" s="102"/>
      <c r="U2" s="102"/>
      <c r="V2" s="102"/>
      <c r="W2" s="102"/>
      <c r="X2" s="103"/>
      <c r="Y2" s="103"/>
      <c r="Z2" s="102"/>
    </row>
    <row r="4" spans="1:26" x14ac:dyDescent="0.25">
      <c r="A4" s="4" t="s">
        <v>7</v>
      </c>
      <c r="B4" s="4" t="s">
        <v>8</v>
      </c>
      <c r="C4" s="4" t="s">
        <v>9</v>
      </c>
      <c r="D4" s="22" t="s">
        <v>10</v>
      </c>
      <c r="E4" s="4" t="s">
        <v>11</v>
      </c>
      <c r="F4" s="22" t="s">
        <v>12</v>
      </c>
      <c r="G4" s="4" t="s">
        <v>13</v>
      </c>
    </row>
    <row r="5" spans="1:26" x14ac:dyDescent="0.25">
      <c r="A5" s="5" t="s">
        <v>240</v>
      </c>
      <c r="B5" s="5"/>
      <c r="C5" s="5" t="s">
        <v>241</v>
      </c>
      <c r="D5" s="44">
        <v>2605</v>
      </c>
      <c r="E5" s="5" t="s">
        <v>242</v>
      </c>
      <c r="F5" s="44" t="s">
        <v>255</v>
      </c>
      <c r="G5" s="45" t="s">
        <v>256</v>
      </c>
    </row>
    <row r="6" spans="1:26" ht="15.75" thickBot="1" x14ac:dyDescent="0.3"/>
    <row r="7" spans="1:26" ht="15" customHeight="1" x14ac:dyDescent="0.25">
      <c r="A7" s="134" t="s">
        <v>0</v>
      </c>
      <c r="B7" s="135"/>
      <c r="C7" s="128" t="s">
        <v>97</v>
      </c>
      <c r="D7" s="129"/>
      <c r="E7" s="129"/>
      <c r="F7" s="129"/>
      <c r="G7" s="129"/>
      <c r="H7" s="129"/>
      <c r="I7" s="129"/>
      <c r="J7" s="129"/>
      <c r="K7" s="129"/>
      <c r="L7" s="129"/>
      <c r="M7" s="129"/>
      <c r="N7" s="129"/>
      <c r="O7" s="129"/>
      <c r="P7" s="129"/>
      <c r="Q7" s="130"/>
      <c r="R7" s="116" t="s">
        <v>14</v>
      </c>
      <c r="S7" s="117"/>
      <c r="T7" s="117"/>
      <c r="U7" s="117"/>
      <c r="V7" s="117"/>
      <c r="W7" s="117"/>
      <c r="X7" s="117"/>
      <c r="Y7" s="117"/>
      <c r="Z7" s="118"/>
    </row>
    <row r="8" spans="1:26" ht="15.75" customHeight="1" thickBot="1" x14ac:dyDescent="0.3">
      <c r="A8" s="136"/>
      <c r="B8" s="137"/>
      <c r="C8" s="131"/>
      <c r="D8" s="132"/>
      <c r="E8" s="132"/>
      <c r="F8" s="132"/>
      <c r="G8" s="132"/>
      <c r="H8" s="132"/>
      <c r="I8" s="132"/>
      <c r="J8" s="132"/>
      <c r="K8" s="132"/>
      <c r="L8" s="132"/>
      <c r="M8" s="132"/>
      <c r="N8" s="132"/>
      <c r="O8" s="132"/>
      <c r="P8" s="132"/>
      <c r="Q8" s="133"/>
      <c r="R8" s="119"/>
      <c r="S8" s="120"/>
      <c r="T8" s="120"/>
      <c r="U8" s="120"/>
      <c r="V8" s="120"/>
      <c r="W8" s="120"/>
      <c r="X8" s="120"/>
      <c r="Y8" s="120"/>
      <c r="Z8" s="121"/>
    </row>
    <row r="9" spans="1:26" ht="18.75" customHeight="1" x14ac:dyDescent="0.25">
      <c r="A9" s="18" t="s">
        <v>26</v>
      </c>
      <c r="B9" s="65" t="s">
        <v>15</v>
      </c>
      <c r="C9" s="58" t="s">
        <v>17</v>
      </c>
      <c r="D9" s="106" t="s">
        <v>1</v>
      </c>
      <c r="E9" s="106"/>
      <c r="F9" s="106" t="s">
        <v>3</v>
      </c>
      <c r="G9" s="106"/>
      <c r="H9" s="106" t="s">
        <v>27</v>
      </c>
      <c r="I9" s="106"/>
      <c r="J9" s="106" t="s">
        <v>2</v>
      </c>
      <c r="K9" s="106"/>
      <c r="L9" s="106" t="s">
        <v>28</v>
      </c>
      <c r="M9" s="106"/>
      <c r="N9" s="106" t="s">
        <v>4</v>
      </c>
      <c r="O9" s="106"/>
      <c r="P9" s="106" t="s">
        <v>29</v>
      </c>
      <c r="Q9" s="107"/>
      <c r="R9" s="138" t="s">
        <v>15</v>
      </c>
      <c r="S9" s="126" t="s">
        <v>16</v>
      </c>
      <c r="T9" s="126" t="s">
        <v>5</v>
      </c>
      <c r="U9" s="110" t="s">
        <v>243</v>
      </c>
      <c r="V9" s="114" t="s">
        <v>260</v>
      </c>
      <c r="W9" s="112" t="s">
        <v>257</v>
      </c>
      <c r="X9" s="124" t="s">
        <v>259</v>
      </c>
      <c r="Y9" s="122" t="s">
        <v>258</v>
      </c>
      <c r="Z9" s="108" t="s">
        <v>108</v>
      </c>
    </row>
    <row r="10" spans="1:26" s="16" customFormat="1" ht="64.5" customHeight="1" thickBot="1" x14ac:dyDescent="0.35">
      <c r="A10" s="19" t="s">
        <v>30</v>
      </c>
      <c r="B10" s="66" t="s">
        <v>31</v>
      </c>
      <c r="C10" s="59"/>
      <c r="D10" s="23" t="s">
        <v>32</v>
      </c>
      <c r="E10" s="17" t="s">
        <v>5</v>
      </c>
      <c r="F10" s="23" t="s">
        <v>32</v>
      </c>
      <c r="G10" s="17" t="s">
        <v>5</v>
      </c>
      <c r="H10" s="23" t="s">
        <v>32</v>
      </c>
      <c r="I10" s="17" t="s">
        <v>5</v>
      </c>
      <c r="J10" s="23" t="s">
        <v>32</v>
      </c>
      <c r="K10" s="17" t="s">
        <v>5</v>
      </c>
      <c r="L10" s="23" t="s">
        <v>32</v>
      </c>
      <c r="M10" s="17" t="s">
        <v>5</v>
      </c>
      <c r="N10" s="23" t="s">
        <v>32</v>
      </c>
      <c r="O10" s="17" t="s">
        <v>5</v>
      </c>
      <c r="P10" s="23" t="s">
        <v>33</v>
      </c>
      <c r="Q10" s="20" t="s">
        <v>5</v>
      </c>
      <c r="R10" s="139"/>
      <c r="S10" s="127"/>
      <c r="T10" s="127"/>
      <c r="U10" s="111"/>
      <c r="V10" s="115"/>
      <c r="W10" s="113"/>
      <c r="X10" s="125"/>
      <c r="Y10" s="123"/>
      <c r="Z10" s="109"/>
    </row>
    <row r="11" spans="1:26" ht="45" x14ac:dyDescent="0.25">
      <c r="A11" s="3">
        <v>100</v>
      </c>
      <c r="B11" s="67" t="s">
        <v>34</v>
      </c>
      <c r="C11" s="60" t="s">
        <v>35</v>
      </c>
      <c r="D11" s="24"/>
      <c r="E11" s="2">
        <v>100</v>
      </c>
      <c r="F11" s="24"/>
      <c r="G11" s="2">
        <v>66</v>
      </c>
      <c r="H11" s="24"/>
      <c r="I11" s="2">
        <v>42</v>
      </c>
      <c r="J11" s="28"/>
      <c r="K11" s="42">
        <v>41</v>
      </c>
      <c r="L11" s="24"/>
      <c r="M11" s="2">
        <v>78</v>
      </c>
      <c r="N11" s="24"/>
      <c r="O11" s="2">
        <v>40</v>
      </c>
      <c r="P11" s="24"/>
      <c r="Q11" s="27">
        <f>O11+M11+K11+I11+G11+E11</f>
        <v>367</v>
      </c>
      <c r="R11" s="73" t="s">
        <v>261</v>
      </c>
      <c r="S11" s="55" t="s">
        <v>119</v>
      </c>
      <c r="T11" s="55">
        <v>1</v>
      </c>
      <c r="U11" s="56" t="s">
        <v>117</v>
      </c>
      <c r="V11" s="89" t="s">
        <v>266</v>
      </c>
      <c r="W11" s="80">
        <v>6829.85</v>
      </c>
      <c r="X11" s="93" t="s">
        <v>247</v>
      </c>
      <c r="Y11" s="94">
        <v>6789.1200000000008</v>
      </c>
      <c r="Z11" s="57" t="s">
        <v>265</v>
      </c>
    </row>
    <row r="12" spans="1:26" x14ac:dyDescent="0.25">
      <c r="A12" s="3"/>
      <c r="B12" s="67"/>
      <c r="C12" s="60"/>
      <c r="D12" s="24"/>
      <c r="E12" s="2"/>
      <c r="F12" s="24"/>
      <c r="G12" s="2"/>
      <c r="H12" s="24"/>
      <c r="I12" s="2"/>
      <c r="J12" s="28"/>
      <c r="K12" s="42"/>
      <c r="L12" s="24"/>
      <c r="M12" s="2"/>
      <c r="N12" s="24"/>
      <c r="O12" s="2"/>
      <c r="P12" s="24"/>
      <c r="Q12" s="27"/>
      <c r="R12" s="74"/>
      <c r="S12" s="40"/>
      <c r="T12" s="40"/>
      <c r="U12" s="51"/>
      <c r="V12" s="54"/>
      <c r="W12" s="81"/>
      <c r="X12" s="85"/>
      <c r="Y12" s="86"/>
      <c r="Z12" s="41"/>
    </row>
    <row r="13" spans="1:26" ht="45" x14ac:dyDescent="0.25">
      <c r="A13" s="3">
        <v>101</v>
      </c>
      <c r="B13" s="67" t="s">
        <v>36</v>
      </c>
      <c r="C13" s="60" t="s">
        <v>35</v>
      </c>
      <c r="D13" s="24"/>
      <c r="E13" s="2"/>
      <c r="F13" s="24"/>
      <c r="G13" s="2"/>
      <c r="H13" s="24"/>
      <c r="I13" s="2"/>
      <c r="J13" s="28"/>
      <c r="K13" s="42"/>
      <c r="L13" s="24"/>
      <c r="M13" s="2"/>
      <c r="N13" s="24"/>
      <c r="O13" s="2"/>
      <c r="P13" s="24"/>
      <c r="Q13" s="27"/>
      <c r="R13" s="75" t="s">
        <v>262</v>
      </c>
      <c r="S13" s="30" t="s">
        <v>119</v>
      </c>
      <c r="T13" s="30">
        <v>1</v>
      </c>
      <c r="U13" s="50" t="s">
        <v>117</v>
      </c>
      <c r="V13" s="89" t="s">
        <v>266</v>
      </c>
      <c r="W13" s="82">
        <v>6829.85</v>
      </c>
      <c r="X13" s="93" t="s">
        <v>247</v>
      </c>
      <c r="Y13" s="95">
        <v>6789.1200000000008</v>
      </c>
      <c r="Z13" s="57" t="s">
        <v>265</v>
      </c>
    </row>
    <row r="14" spans="1:26" x14ac:dyDescent="0.25">
      <c r="A14" s="3"/>
      <c r="B14" s="67"/>
      <c r="C14" s="60"/>
      <c r="D14" s="24"/>
      <c r="E14" s="2"/>
      <c r="F14" s="24"/>
      <c r="G14" s="2"/>
      <c r="H14" s="24"/>
      <c r="I14" s="2"/>
      <c r="J14" s="28"/>
      <c r="K14" s="42"/>
      <c r="L14" s="24"/>
      <c r="M14" s="2"/>
      <c r="N14" s="24"/>
      <c r="O14" s="2"/>
      <c r="P14" s="24"/>
      <c r="Q14" s="27"/>
      <c r="R14" s="74"/>
      <c r="S14" s="40"/>
      <c r="T14" s="40"/>
      <c r="U14" s="51"/>
      <c r="V14" s="54"/>
      <c r="W14" s="81"/>
      <c r="X14" s="85"/>
      <c r="Y14" s="86"/>
      <c r="Z14" s="41"/>
    </row>
    <row r="15" spans="1:26" ht="30" customHeight="1" x14ac:dyDescent="0.25">
      <c r="A15" s="3">
        <v>102</v>
      </c>
      <c r="B15" s="67" t="s">
        <v>37</v>
      </c>
      <c r="C15" s="60" t="s">
        <v>35</v>
      </c>
      <c r="D15" s="24"/>
      <c r="E15" s="2">
        <v>22</v>
      </c>
      <c r="F15" s="24"/>
      <c r="G15" s="2">
        <v>28</v>
      </c>
      <c r="H15" s="24"/>
      <c r="I15" s="2">
        <v>19</v>
      </c>
      <c r="J15" s="28"/>
      <c r="K15" s="42">
        <v>20</v>
      </c>
      <c r="L15" s="24"/>
      <c r="M15" s="2">
        <v>31</v>
      </c>
      <c r="N15" s="24"/>
      <c r="O15" s="2">
        <v>11.000000000000002</v>
      </c>
      <c r="P15" s="24"/>
      <c r="Q15" s="27">
        <f t="shared" ref="Q15:Q21" si="0">O15+M15+K15+I15+G15+E15</f>
        <v>131</v>
      </c>
      <c r="R15" s="75" t="s">
        <v>120</v>
      </c>
      <c r="S15" s="30" t="s">
        <v>121</v>
      </c>
      <c r="T15" s="30">
        <v>1</v>
      </c>
      <c r="U15" s="50" t="s">
        <v>117</v>
      </c>
      <c r="V15" s="52">
        <v>218.91</v>
      </c>
      <c r="W15" s="82">
        <v>218.91</v>
      </c>
      <c r="X15" s="96">
        <f t="shared" ref="X15:X35" si="1">Y15</f>
        <v>217.60000000000002</v>
      </c>
      <c r="Y15" s="95">
        <v>217.60000000000002</v>
      </c>
      <c r="Z15" s="31" t="s">
        <v>160</v>
      </c>
    </row>
    <row r="16" spans="1:26" ht="30" x14ac:dyDescent="0.25">
      <c r="A16" s="3">
        <v>103</v>
      </c>
      <c r="B16" s="67" t="s">
        <v>38</v>
      </c>
      <c r="C16" s="60" t="s">
        <v>35</v>
      </c>
      <c r="D16" s="24"/>
      <c r="E16" s="2"/>
      <c r="F16" s="24"/>
      <c r="G16" s="2">
        <v>8</v>
      </c>
      <c r="H16" s="24"/>
      <c r="I16" s="2">
        <v>1</v>
      </c>
      <c r="J16" s="28"/>
      <c r="K16" s="42">
        <v>1</v>
      </c>
      <c r="L16" s="24"/>
      <c r="M16" s="2">
        <v>6</v>
      </c>
      <c r="N16" s="24"/>
      <c r="O16" s="2">
        <v>1</v>
      </c>
      <c r="P16" s="24"/>
      <c r="Q16" s="27">
        <f t="shared" si="0"/>
        <v>17</v>
      </c>
      <c r="R16" s="75" t="s">
        <v>122</v>
      </c>
      <c r="S16" s="30" t="s">
        <v>123</v>
      </c>
      <c r="T16" s="30">
        <v>1</v>
      </c>
      <c r="U16" s="50" t="s">
        <v>117</v>
      </c>
      <c r="V16" s="52">
        <v>437.81</v>
      </c>
      <c r="W16" s="82">
        <v>437.81</v>
      </c>
      <c r="X16" s="96">
        <f t="shared" si="1"/>
        <v>435.20000000000005</v>
      </c>
      <c r="Y16" s="95">
        <v>435.20000000000005</v>
      </c>
      <c r="Z16" s="31" t="s">
        <v>160</v>
      </c>
    </row>
    <row r="17" spans="1:27" ht="29.25" customHeight="1" x14ac:dyDescent="0.25">
      <c r="A17" s="3">
        <v>104</v>
      </c>
      <c r="B17" s="67" t="s">
        <v>39</v>
      </c>
      <c r="C17" s="60" t="s">
        <v>18</v>
      </c>
      <c r="D17" s="24"/>
      <c r="E17" s="2">
        <v>3</v>
      </c>
      <c r="F17" s="24"/>
      <c r="G17" s="2">
        <v>8</v>
      </c>
      <c r="H17" s="24"/>
      <c r="I17" s="2">
        <v>7</v>
      </c>
      <c r="J17" s="28"/>
      <c r="K17" s="42">
        <v>6</v>
      </c>
      <c r="L17" s="24"/>
      <c r="M17" s="2">
        <v>12</v>
      </c>
      <c r="N17" s="24"/>
      <c r="O17" s="2"/>
      <c r="P17" s="24"/>
      <c r="Q17" s="27">
        <f t="shared" si="0"/>
        <v>36</v>
      </c>
      <c r="R17" s="75" t="s">
        <v>124</v>
      </c>
      <c r="S17" s="30" t="s">
        <v>125</v>
      </c>
      <c r="T17" s="30">
        <v>1</v>
      </c>
      <c r="U17" s="50" t="s">
        <v>118</v>
      </c>
      <c r="V17" s="52">
        <v>328.36</v>
      </c>
      <c r="W17" s="82">
        <v>328.36</v>
      </c>
      <c r="X17" s="96">
        <f t="shared" si="1"/>
        <v>326.40000000000003</v>
      </c>
      <c r="Y17" s="95">
        <v>326.40000000000003</v>
      </c>
      <c r="Z17" s="31" t="s">
        <v>160</v>
      </c>
    </row>
    <row r="18" spans="1:27" ht="30" customHeight="1" x14ac:dyDescent="0.25">
      <c r="A18" s="3">
        <v>105</v>
      </c>
      <c r="B18" s="67" t="s">
        <v>40</v>
      </c>
      <c r="C18" s="60" t="s">
        <v>18</v>
      </c>
      <c r="D18" s="24"/>
      <c r="E18" s="2">
        <v>1</v>
      </c>
      <c r="F18" s="24"/>
      <c r="G18" s="2">
        <v>2</v>
      </c>
      <c r="H18" s="24"/>
      <c r="I18" s="2">
        <v>1</v>
      </c>
      <c r="J18" s="28"/>
      <c r="K18" s="42">
        <v>4</v>
      </c>
      <c r="L18" s="24"/>
      <c r="M18" s="2">
        <v>2</v>
      </c>
      <c r="N18" s="24"/>
      <c r="O18" s="2"/>
      <c r="P18" s="24"/>
      <c r="Q18" s="27">
        <f t="shared" si="0"/>
        <v>10</v>
      </c>
      <c r="R18" s="75" t="s">
        <v>126</v>
      </c>
      <c r="S18" s="30" t="s">
        <v>127</v>
      </c>
      <c r="T18" s="30">
        <v>1</v>
      </c>
      <c r="U18" s="50" t="s">
        <v>118</v>
      </c>
      <c r="V18" s="52">
        <v>328.36</v>
      </c>
      <c r="W18" s="82">
        <v>328.36</v>
      </c>
      <c r="X18" s="96">
        <f t="shared" si="1"/>
        <v>326.40000000000003</v>
      </c>
      <c r="Y18" s="95">
        <v>326.40000000000003</v>
      </c>
      <c r="Z18" s="31" t="s">
        <v>160</v>
      </c>
    </row>
    <row r="19" spans="1:27" ht="30" x14ac:dyDescent="0.25">
      <c r="A19" s="3">
        <v>106</v>
      </c>
      <c r="B19" s="67" t="s">
        <v>41</v>
      </c>
      <c r="C19" s="60" t="s">
        <v>18</v>
      </c>
      <c r="D19" s="24"/>
      <c r="E19" s="2"/>
      <c r="F19" s="24"/>
      <c r="G19" s="2">
        <v>1</v>
      </c>
      <c r="H19" s="24"/>
      <c r="I19" s="2"/>
      <c r="J19" s="28"/>
      <c r="K19" s="42">
        <v>1</v>
      </c>
      <c r="L19" s="24"/>
      <c r="M19" s="2"/>
      <c r="N19" s="24"/>
      <c r="O19" s="2"/>
      <c r="P19" s="24"/>
      <c r="Q19" s="27">
        <f t="shared" si="0"/>
        <v>2</v>
      </c>
      <c r="R19" s="75" t="s">
        <v>128</v>
      </c>
      <c r="S19" s="30" t="s">
        <v>129</v>
      </c>
      <c r="T19" s="30">
        <v>1</v>
      </c>
      <c r="U19" s="50" t="s">
        <v>118</v>
      </c>
      <c r="V19" s="52">
        <v>328.36</v>
      </c>
      <c r="W19" s="82">
        <v>328.36</v>
      </c>
      <c r="X19" s="96">
        <f t="shared" si="1"/>
        <v>326.40000000000003</v>
      </c>
      <c r="Y19" s="95">
        <v>326.40000000000003</v>
      </c>
      <c r="Z19" s="31" t="s">
        <v>160</v>
      </c>
    </row>
    <row r="20" spans="1:27" ht="30" x14ac:dyDescent="0.25">
      <c r="A20" s="3">
        <v>107</v>
      </c>
      <c r="B20" s="67" t="s">
        <v>42</v>
      </c>
      <c r="C20" s="60" t="s">
        <v>35</v>
      </c>
      <c r="D20" s="24"/>
      <c r="E20" s="2">
        <v>31</v>
      </c>
      <c r="F20" s="24"/>
      <c r="G20" s="2">
        <v>41</v>
      </c>
      <c r="H20" s="24"/>
      <c r="I20" s="2">
        <v>24</v>
      </c>
      <c r="J20" s="28"/>
      <c r="K20" s="42">
        <v>23</v>
      </c>
      <c r="L20" s="24"/>
      <c r="M20" s="2">
        <v>49</v>
      </c>
      <c r="N20" s="24"/>
      <c r="O20" s="2">
        <v>14.000000000000002</v>
      </c>
      <c r="P20" s="24"/>
      <c r="Q20" s="27">
        <f t="shared" si="0"/>
        <v>182</v>
      </c>
      <c r="R20" s="75" t="s">
        <v>130</v>
      </c>
      <c r="S20" s="30" t="s">
        <v>131</v>
      </c>
      <c r="T20" s="30">
        <v>1</v>
      </c>
      <c r="U20" s="50" t="s">
        <v>117</v>
      </c>
      <c r="V20" s="52">
        <v>985.08</v>
      </c>
      <c r="W20" s="82">
        <v>985.08</v>
      </c>
      <c r="X20" s="96">
        <f t="shared" si="1"/>
        <v>979.2</v>
      </c>
      <c r="Y20" s="95">
        <v>979.2</v>
      </c>
      <c r="Z20" s="31" t="s">
        <v>160</v>
      </c>
      <c r="AA20">
        <f>X20*1.006-V20</f>
        <v>-4.8000000000456566E-3</v>
      </c>
    </row>
    <row r="21" spans="1:27" ht="32.25" customHeight="1" x14ac:dyDescent="0.25">
      <c r="A21" s="3">
        <v>108</v>
      </c>
      <c r="B21" s="67" t="s">
        <v>43</v>
      </c>
      <c r="C21" s="60" t="s">
        <v>35</v>
      </c>
      <c r="D21" s="24"/>
      <c r="E21" s="2">
        <v>16</v>
      </c>
      <c r="F21" s="24"/>
      <c r="G21" s="2">
        <v>26</v>
      </c>
      <c r="H21" s="24"/>
      <c r="I21" s="2">
        <v>18</v>
      </c>
      <c r="J21" s="28"/>
      <c r="K21" s="42">
        <v>22</v>
      </c>
      <c r="L21" s="24"/>
      <c r="M21" s="2">
        <v>37</v>
      </c>
      <c r="N21" s="24"/>
      <c r="O21" s="2"/>
      <c r="P21" s="24"/>
      <c r="Q21" s="27">
        <f t="shared" si="0"/>
        <v>119</v>
      </c>
      <c r="R21" s="75" t="s">
        <v>132</v>
      </c>
      <c r="S21" s="30" t="s">
        <v>133</v>
      </c>
      <c r="T21" s="30">
        <v>1</v>
      </c>
      <c r="U21" s="50" t="s">
        <v>117</v>
      </c>
      <c r="V21" s="52">
        <v>1094.53</v>
      </c>
      <c r="W21" s="82">
        <v>1094.53</v>
      </c>
      <c r="X21" s="96">
        <f t="shared" si="1"/>
        <v>1088</v>
      </c>
      <c r="Y21" s="95">
        <v>1088</v>
      </c>
      <c r="Z21" s="31" t="s">
        <v>160</v>
      </c>
      <c r="AA21">
        <f t="shared" ref="AA21:AA84" si="2">X21*1.006-V21</f>
        <v>-1.9999999999527063E-3</v>
      </c>
    </row>
    <row r="22" spans="1:27" ht="30.75" customHeight="1" x14ac:dyDescent="0.25">
      <c r="A22" s="3">
        <v>109</v>
      </c>
      <c r="B22" s="67" t="s">
        <v>44</v>
      </c>
      <c r="C22" s="60" t="s">
        <v>35</v>
      </c>
      <c r="D22" s="24"/>
      <c r="E22" s="2"/>
      <c r="F22" s="24"/>
      <c r="G22" s="2"/>
      <c r="H22" s="24"/>
      <c r="I22" s="2"/>
      <c r="J22" s="28"/>
      <c r="K22" s="42"/>
      <c r="L22" s="24"/>
      <c r="M22" s="2"/>
      <c r="N22" s="24"/>
      <c r="O22" s="2"/>
      <c r="P22" s="24"/>
      <c r="Q22" s="27"/>
      <c r="R22" s="75" t="s">
        <v>134</v>
      </c>
      <c r="S22" s="30" t="s">
        <v>135</v>
      </c>
      <c r="T22" s="30">
        <v>1</v>
      </c>
      <c r="U22" s="50" t="s">
        <v>117</v>
      </c>
      <c r="V22" s="52">
        <v>1313.43</v>
      </c>
      <c r="W22" s="82">
        <v>1313.43</v>
      </c>
      <c r="X22" s="96">
        <f t="shared" si="1"/>
        <v>1305.6000000000001</v>
      </c>
      <c r="Y22" s="95">
        <v>1305.6000000000001</v>
      </c>
      <c r="Z22" s="31" t="s">
        <v>160</v>
      </c>
      <c r="AA22">
        <f t="shared" si="2"/>
        <v>3.6000000000058208E-3</v>
      </c>
    </row>
    <row r="23" spans="1:27" ht="30" x14ac:dyDescent="0.25">
      <c r="A23" s="3">
        <v>110</v>
      </c>
      <c r="B23" s="67" t="s">
        <v>45</v>
      </c>
      <c r="C23" s="60" t="s">
        <v>35</v>
      </c>
      <c r="D23" s="24"/>
      <c r="E23" s="2"/>
      <c r="F23" s="24"/>
      <c r="G23" s="2"/>
      <c r="H23" s="24"/>
      <c r="I23" s="2"/>
      <c r="J23" s="28"/>
      <c r="K23" s="42"/>
      <c r="L23" s="24"/>
      <c r="M23" s="2"/>
      <c r="N23" s="24"/>
      <c r="O23" s="2"/>
      <c r="P23" s="24"/>
      <c r="Q23" s="27"/>
      <c r="R23" s="75" t="s">
        <v>45</v>
      </c>
      <c r="S23" s="30" t="s">
        <v>136</v>
      </c>
      <c r="T23" s="30">
        <v>1</v>
      </c>
      <c r="U23" s="50" t="s">
        <v>117</v>
      </c>
      <c r="V23" s="52">
        <v>1313.43</v>
      </c>
      <c r="W23" s="82">
        <v>1313.43</v>
      </c>
      <c r="X23" s="96">
        <f t="shared" si="1"/>
        <v>1305.6000000000001</v>
      </c>
      <c r="Y23" s="95">
        <v>1305.6000000000001</v>
      </c>
      <c r="Z23" s="31" t="s">
        <v>160</v>
      </c>
      <c r="AA23">
        <f t="shared" si="2"/>
        <v>3.6000000000058208E-3</v>
      </c>
    </row>
    <row r="24" spans="1:27" ht="30" x14ac:dyDescent="0.25">
      <c r="A24" s="3">
        <v>111</v>
      </c>
      <c r="B24" s="67" t="s">
        <v>46</v>
      </c>
      <c r="C24" s="60" t="s">
        <v>18</v>
      </c>
      <c r="D24" s="24"/>
      <c r="E24" s="2">
        <v>7</v>
      </c>
      <c r="F24" s="24"/>
      <c r="G24" s="2">
        <v>12</v>
      </c>
      <c r="H24" s="24"/>
      <c r="I24" s="2">
        <v>10</v>
      </c>
      <c r="J24" s="28"/>
      <c r="K24" s="42">
        <v>6</v>
      </c>
      <c r="L24" s="24"/>
      <c r="M24" s="2">
        <v>30</v>
      </c>
      <c r="N24" s="24"/>
      <c r="O24" s="2">
        <v>4</v>
      </c>
      <c r="P24" s="24"/>
      <c r="Q24" s="27">
        <f t="shared" ref="Q24:Q30" si="3">O24+M24+K24+I24+G24+E24</f>
        <v>69</v>
      </c>
      <c r="R24" s="75" t="s">
        <v>137</v>
      </c>
      <c r="S24" s="30" t="s">
        <v>138</v>
      </c>
      <c r="T24" s="30">
        <v>1</v>
      </c>
      <c r="U24" s="50" t="s">
        <v>118</v>
      </c>
      <c r="V24" s="52">
        <v>328.36</v>
      </c>
      <c r="W24" s="82">
        <v>328.36</v>
      </c>
      <c r="X24" s="96">
        <f t="shared" si="1"/>
        <v>326.40000000000003</v>
      </c>
      <c r="Y24" s="95">
        <v>326.40000000000003</v>
      </c>
      <c r="Z24" s="31" t="s">
        <v>160</v>
      </c>
      <c r="AA24">
        <f t="shared" si="2"/>
        <v>-1.5999999999962711E-3</v>
      </c>
    </row>
    <row r="25" spans="1:27" ht="30" x14ac:dyDescent="0.25">
      <c r="A25" s="3">
        <v>112</v>
      </c>
      <c r="B25" s="67" t="s">
        <v>47</v>
      </c>
      <c r="C25" s="60" t="s">
        <v>18</v>
      </c>
      <c r="D25" s="24"/>
      <c r="E25" s="2">
        <v>10</v>
      </c>
      <c r="F25" s="24"/>
      <c r="G25" s="2">
        <v>22</v>
      </c>
      <c r="H25" s="24"/>
      <c r="I25" s="2">
        <v>4</v>
      </c>
      <c r="J25" s="28"/>
      <c r="K25" s="42">
        <v>9</v>
      </c>
      <c r="L25" s="24"/>
      <c r="M25" s="2">
        <v>14</v>
      </c>
      <c r="N25" s="24"/>
      <c r="O25" s="2"/>
      <c r="P25" s="24"/>
      <c r="Q25" s="27">
        <f t="shared" si="3"/>
        <v>59</v>
      </c>
      <c r="R25" s="75" t="s">
        <v>139</v>
      </c>
      <c r="S25" s="30" t="s">
        <v>140</v>
      </c>
      <c r="T25" s="30">
        <v>1</v>
      </c>
      <c r="U25" s="50" t="s">
        <v>118</v>
      </c>
      <c r="V25" s="52">
        <v>547.26</v>
      </c>
      <c r="W25" s="82">
        <v>547.26</v>
      </c>
      <c r="X25" s="96">
        <f t="shared" si="1"/>
        <v>544</v>
      </c>
      <c r="Y25" s="95">
        <v>544</v>
      </c>
      <c r="Z25" s="31" t="s">
        <v>160</v>
      </c>
      <c r="AA25">
        <f t="shared" si="2"/>
        <v>4.0000000000190994E-3</v>
      </c>
    </row>
    <row r="26" spans="1:27" ht="30" x14ac:dyDescent="0.25">
      <c r="A26" s="3">
        <v>113</v>
      </c>
      <c r="B26" s="67" t="s">
        <v>48</v>
      </c>
      <c r="C26" s="60" t="s">
        <v>18</v>
      </c>
      <c r="D26" s="24"/>
      <c r="E26" s="2">
        <v>86</v>
      </c>
      <c r="F26" s="24"/>
      <c r="G26" s="2">
        <v>137</v>
      </c>
      <c r="H26" s="24"/>
      <c r="I26" s="2">
        <v>78</v>
      </c>
      <c r="J26" s="28"/>
      <c r="K26" s="42">
        <v>42</v>
      </c>
      <c r="L26" s="24"/>
      <c r="M26" s="2">
        <v>155</v>
      </c>
      <c r="N26" s="24"/>
      <c r="O26" s="2">
        <v>43.999999999999993</v>
      </c>
      <c r="P26" s="24"/>
      <c r="Q26" s="27">
        <f t="shared" si="3"/>
        <v>542</v>
      </c>
      <c r="R26" s="75" t="s">
        <v>141</v>
      </c>
      <c r="S26" s="30" t="s">
        <v>142</v>
      </c>
      <c r="T26" s="30">
        <v>1</v>
      </c>
      <c r="U26" s="50" t="s">
        <v>118</v>
      </c>
      <c r="V26" s="52">
        <v>766.17</v>
      </c>
      <c r="W26" s="82">
        <v>766.17</v>
      </c>
      <c r="X26" s="96">
        <f t="shared" si="1"/>
        <v>761.6</v>
      </c>
      <c r="Y26" s="95">
        <v>761.6</v>
      </c>
      <c r="Z26" s="31" t="s">
        <v>160</v>
      </c>
      <c r="AA26">
        <f t="shared" si="2"/>
        <v>-3.9999999989959178E-4</v>
      </c>
    </row>
    <row r="27" spans="1:27" ht="30" x14ac:dyDescent="0.25">
      <c r="A27" s="3">
        <v>114</v>
      </c>
      <c r="B27" s="67" t="s">
        <v>49</v>
      </c>
      <c r="C27" s="60" t="s">
        <v>18</v>
      </c>
      <c r="D27" s="24"/>
      <c r="E27" s="2">
        <v>7</v>
      </c>
      <c r="F27" s="24"/>
      <c r="G27" s="2">
        <v>26</v>
      </c>
      <c r="H27" s="24"/>
      <c r="I27" s="2">
        <v>13</v>
      </c>
      <c r="J27" s="28"/>
      <c r="K27" s="42">
        <v>4</v>
      </c>
      <c r="L27" s="24"/>
      <c r="M27" s="2">
        <v>24</v>
      </c>
      <c r="N27" s="24"/>
      <c r="O27" s="2">
        <v>12</v>
      </c>
      <c r="P27" s="24"/>
      <c r="Q27" s="27">
        <f t="shared" si="3"/>
        <v>86</v>
      </c>
      <c r="R27" s="75" t="s">
        <v>143</v>
      </c>
      <c r="S27" s="30" t="s">
        <v>144</v>
      </c>
      <c r="T27" s="30">
        <v>1</v>
      </c>
      <c r="U27" s="50" t="s">
        <v>118</v>
      </c>
      <c r="V27" s="52">
        <v>875.62</v>
      </c>
      <c r="W27" s="82">
        <v>875.62</v>
      </c>
      <c r="X27" s="96">
        <f t="shared" si="1"/>
        <v>870.40000000000009</v>
      </c>
      <c r="Y27" s="95">
        <v>870.40000000000009</v>
      </c>
      <c r="Z27" s="31" t="s">
        <v>160</v>
      </c>
      <c r="AA27">
        <f t="shared" si="2"/>
        <v>2.4000000000796717E-3</v>
      </c>
    </row>
    <row r="28" spans="1:27" ht="30" customHeight="1" x14ac:dyDescent="0.25">
      <c r="A28" s="3">
        <v>115</v>
      </c>
      <c r="B28" s="67" t="s">
        <v>50</v>
      </c>
      <c r="C28" s="60" t="s">
        <v>18</v>
      </c>
      <c r="D28" s="24"/>
      <c r="E28" s="2">
        <v>86</v>
      </c>
      <c r="F28" s="24"/>
      <c r="G28" s="2">
        <v>132</v>
      </c>
      <c r="H28" s="24"/>
      <c r="I28" s="2">
        <v>76</v>
      </c>
      <c r="J28" s="28"/>
      <c r="K28" s="42">
        <v>42</v>
      </c>
      <c r="L28" s="24"/>
      <c r="M28" s="2">
        <v>158</v>
      </c>
      <c r="N28" s="24"/>
      <c r="O28" s="2">
        <v>42</v>
      </c>
      <c r="P28" s="24"/>
      <c r="Q28" s="27">
        <f t="shared" si="3"/>
        <v>536</v>
      </c>
      <c r="R28" s="75" t="s">
        <v>145</v>
      </c>
      <c r="S28" s="30" t="s">
        <v>146</v>
      </c>
      <c r="T28" s="30">
        <v>1</v>
      </c>
      <c r="U28" s="50" t="s">
        <v>118</v>
      </c>
      <c r="V28" s="52">
        <v>766.17</v>
      </c>
      <c r="W28" s="82">
        <v>766.17</v>
      </c>
      <c r="X28" s="96">
        <f t="shared" si="1"/>
        <v>761.6</v>
      </c>
      <c r="Y28" s="95">
        <v>761.6</v>
      </c>
      <c r="Z28" s="31" t="s">
        <v>160</v>
      </c>
      <c r="AA28">
        <f t="shared" si="2"/>
        <v>-3.9999999989959178E-4</v>
      </c>
    </row>
    <row r="29" spans="1:27" ht="30" x14ac:dyDescent="0.25">
      <c r="A29" s="3">
        <v>116</v>
      </c>
      <c r="B29" s="67" t="s">
        <v>51</v>
      </c>
      <c r="C29" s="60" t="s">
        <v>18</v>
      </c>
      <c r="D29" s="24"/>
      <c r="E29" s="2"/>
      <c r="F29" s="24"/>
      <c r="G29" s="2"/>
      <c r="H29" s="24"/>
      <c r="I29" s="2"/>
      <c r="J29" s="28"/>
      <c r="K29" s="42">
        <v>2</v>
      </c>
      <c r="L29" s="24"/>
      <c r="M29" s="2">
        <v>1</v>
      </c>
      <c r="N29" s="24"/>
      <c r="O29" s="2"/>
      <c r="P29" s="24"/>
      <c r="Q29" s="27">
        <f t="shared" si="3"/>
        <v>3</v>
      </c>
      <c r="R29" s="75" t="s">
        <v>147</v>
      </c>
      <c r="S29" s="30" t="s">
        <v>148</v>
      </c>
      <c r="T29" s="30">
        <v>1</v>
      </c>
      <c r="U29" s="50" t="s">
        <v>118</v>
      </c>
      <c r="V29" s="52">
        <v>875.62</v>
      </c>
      <c r="W29" s="82">
        <v>875.62</v>
      </c>
      <c r="X29" s="96">
        <f t="shared" si="1"/>
        <v>870.40000000000009</v>
      </c>
      <c r="Y29" s="95">
        <v>870.40000000000009</v>
      </c>
      <c r="Z29" s="31" t="s">
        <v>160</v>
      </c>
      <c r="AA29">
        <f t="shared" si="2"/>
        <v>2.4000000000796717E-3</v>
      </c>
    </row>
    <row r="30" spans="1:27" ht="30" x14ac:dyDescent="0.25">
      <c r="A30" s="3">
        <v>117</v>
      </c>
      <c r="B30" s="67" t="s">
        <v>52</v>
      </c>
      <c r="C30" s="60" t="s">
        <v>18</v>
      </c>
      <c r="D30" s="24"/>
      <c r="E30" s="2">
        <v>2</v>
      </c>
      <c r="F30" s="24"/>
      <c r="G30" s="2"/>
      <c r="H30" s="24"/>
      <c r="I30" s="2"/>
      <c r="J30" s="28"/>
      <c r="K30" s="42"/>
      <c r="L30" s="24"/>
      <c r="M30" s="2"/>
      <c r="N30" s="24"/>
      <c r="O30" s="2"/>
      <c r="P30" s="24"/>
      <c r="Q30" s="27">
        <f t="shared" si="3"/>
        <v>2</v>
      </c>
      <c r="R30" s="75" t="s">
        <v>149</v>
      </c>
      <c r="S30" s="30" t="s">
        <v>150</v>
      </c>
      <c r="T30" s="30">
        <v>1</v>
      </c>
      <c r="U30" s="50" t="s">
        <v>118</v>
      </c>
      <c r="V30" s="52">
        <v>1313.43</v>
      </c>
      <c r="W30" s="82">
        <v>1313.43</v>
      </c>
      <c r="X30" s="96">
        <f t="shared" si="1"/>
        <v>1305.6000000000001</v>
      </c>
      <c r="Y30" s="95">
        <v>1305.6000000000001</v>
      </c>
      <c r="Z30" s="31" t="s">
        <v>160</v>
      </c>
      <c r="AA30">
        <f t="shared" si="2"/>
        <v>3.6000000000058208E-3</v>
      </c>
    </row>
    <row r="31" spans="1:27" ht="30" customHeight="1" x14ac:dyDescent="0.25">
      <c r="A31" s="3">
        <v>118</v>
      </c>
      <c r="B31" s="67" t="s">
        <v>115</v>
      </c>
      <c r="C31" s="60" t="s">
        <v>116</v>
      </c>
      <c r="D31" s="24"/>
      <c r="E31" s="2"/>
      <c r="F31" s="24"/>
      <c r="G31" s="2"/>
      <c r="H31" s="24"/>
      <c r="I31" s="2"/>
      <c r="J31" s="28"/>
      <c r="K31" s="42"/>
      <c r="L31" s="24"/>
      <c r="M31" s="2"/>
      <c r="N31" s="24"/>
      <c r="O31" s="2"/>
      <c r="P31" s="24"/>
      <c r="Q31" s="27"/>
      <c r="R31" s="75" t="s">
        <v>151</v>
      </c>
      <c r="S31" s="30" t="s">
        <v>152</v>
      </c>
      <c r="T31" s="30">
        <v>1</v>
      </c>
      <c r="U31" s="50" t="s">
        <v>118</v>
      </c>
      <c r="V31" s="52">
        <v>1094.53</v>
      </c>
      <c r="W31" s="82">
        <v>1094.53</v>
      </c>
      <c r="X31" s="96">
        <f t="shared" si="1"/>
        <v>1088</v>
      </c>
      <c r="Y31" s="95">
        <v>1088</v>
      </c>
      <c r="Z31" s="31" t="s">
        <v>160</v>
      </c>
      <c r="AA31">
        <f t="shared" si="2"/>
        <v>-1.9999999999527063E-3</v>
      </c>
    </row>
    <row r="32" spans="1:27" ht="30" x14ac:dyDescent="0.25">
      <c r="A32" s="3">
        <v>119</v>
      </c>
      <c r="B32" s="67" t="s">
        <v>53</v>
      </c>
      <c r="C32" s="60" t="s">
        <v>18</v>
      </c>
      <c r="D32" s="24"/>
      <c r="E32" s="2"/>
      <c r="F32" s="24"/>
      <c r="G32" s="2"/>
      <c r="H32" s="24"/>
      <c r="I32" s="2"/>
      <c r="J32" s="28"/>
      <c r="K32" s="42"/>
      <c r="L32" s="24"/>
      <c r="M32" s="2"/>
      <c r="N32" s="24"/>
      <c r="O32" s="2"/>
      <c r="P32" s="24"/>
      <c r="Q32" s="27"/>
      <c r="R32" s="75" t="s">
        <v>153</v>
      </c>
      <c r="S32" s="30" t="s">
        <v>154</v>
      </c>
      <c r="T32" s="30">
        <v>1</v>
      </c>
      <c r="U32" s="50" t="s">
        <v>118</v>
      </c>
      <c r="V32" s="52">
        <v>1641.79</v>
      </c>
      <c r="W32" s="82">
        <v>1641.79</v>
      </c>
      <c r="X32" s="96">
        <f t="shared" si="1"/>
        <v>1632.0000000000002</v>
      </c>
      <c r="Y32" s="95">
        <v>1632.0000000000002</v>
      </c>
      <c r="Z32" s="31" t="s">
        <v>160</v>
      </c>
      <c r="AA32">
        <f t="shared" si="2"/>
        <v>2.00000000018008E-3</v>
      </c>
    </row>
    <row r="33" spans="1:27" ht="30" customHeight="1" x14ac:dyDescent="0.25">
      <c r="A33" s="3">
        <v>120</v>
      </c>
      <c r="B33" s="67" t="s">
        <v>54</v>
      </c>
      <c r="C33" s="60" t="s">
        <v>18</v>
      </c>
      <c r="D33" s="24"/>
      <c r="E33" s="2"/>
      <c r="F33" s="24"/>
      <c r="G33" s="2"/>
      <c r="H33" s="24"/>
      <c r="I33" s="2"/>
      <c r="J33" s="28"/>
      <c r="K33" s="42"/>
      <c r="L33" s="24"/>
      <c r="M33" s="2"/>
      <c r="N33" s="24"/>
      <c r="O33" s="2"/>
      <c r="P33" s="24"/>
      <c r="Q33" s="27"/>
      <c r="R33" s="75" t="s">
        <v>54</v>
      </c>
      <c r="S33" s="30" t="s">
        <v>155</v>
      </c>
      <c r="T33" s="30">
        <v>1</v>
      </c>
      <c r="U33" s="50" t="s">
        <v>118</v>
      </c>
      <c r="V33" s="52">
        <v>0</v>
      </c>
      <c r="W33" s="82">
        <v>0</v>
      </c>
      <c r="X33" s="96">
        <f t="shared" si="1"/>
        <v>0</v>
      </c>
      <c r="Y33" s="95">
        <v>0</v>
      </c>
      <c r="Z33" s="31" t="s">
        <v>160</v>
      </c>
      <c r="AA33">
        <f t="shared" si="2"/>
        <v>0</v>
      </c>
    </row>
    <row r="34" spans="1:27" ht="30" customHeight="1" x14ac:dyDescent="0.25">
      <c r="A34" s="3">
        <v>121</v>
      </c>
      <c r="B34" s="67" t="s">
        <v>96</v>
      </c>
      <c r="C34" s="60" t="s">
        <v>35</v>
      </c>
      <c r="D34" s="24"/>
      <c r="E34" s="2"/>
      <c r="F34" s="24"/>
      <c r="G34" s="2"/>
      <c r="H34" s="24"/>
      <c r="I34" s="2"/>
      <c r="J34" s="28"/>
      <c r="K34" s="42"/>
      <c r="L34" s="24"/>
      <c r="M34" s="2"/>
      <c r="N34" s="24"/>
      <c r="O34" s="2"/>
      <c r="P34" s="24"/>
      <c r="Q34" s="27"/>
      <c r="R34" s="75" t="s">
        <v>156</v>
      </c>
      <c r="S34" s="30" t="s">
        <v>157</v>
      </c>
      <c r="T34" s="30">
        <v>1</v>
      </c>
      <c r="U34" s="50" t="s">
        <v>117</v>
      </c>
      <c r="V34" s="52">
        <v>1094.53</v>
      </c>
      <c r="W34" s="82">
        <v>1094.53</v>
      </c>
      <c r="X34" s="96">
        <f t="shared" si="1"/>
        <v>1088</v>
      </c>
      <c r="Y34" s="95">
        <v>1088</v>
      </c>
      <c r="Z34" s="31" t="s">
        <v>160</v>
      </c>
      <c r="AA34">
        <f t="shared" si="2"/>
        <v>-1.9999999999527063E-3</v>
      </c>
    </row>
    <row r="35" spans="1:27" ht="30" x14ac:dyDescent="0.25">
      <c r="A35" s="3">
        <v>122</v>
      </c>
      <c r="B35" s="67" t="s">
        <v>55</v>
      </c>
      <c r="C35" s="60" t="s">
        <v>35</v>
      </c>
      <c r="D35" s="24"/>
      <c r="E35" s="2"/>
      <c r="F35" s="24"/>
      <c r="G35" s="2"/>
      <c r="H35" s="24"/>
      <c r="I35" s="2"/>
      <c r="J35" s="28"/>
      <c r="K35" s="42"/>
      <c r="L35" s="24"/>
      <c r="M35" s="2"/>
      <c r="N35" s="24"/>
      <c r="O35" s="2"/>
      <c r="P35" s="24"/>
      <c r="Q35" s="27"/>
      <c r="R35" s="75" t="s">
        <v>158</v>
      </c>
      <c r="S35" s="30" t="s">
        <v>159</v>
      </c>
      <c r="T35" s="30">
        <v>1</v>
      </c>
      <c r="U35" s="50" t="s">
        <v>117</v>
      </c>
      <c r="V35" s="52">
        <v>0</v>
      </c>
      <c r="W35" s="82">
        <v>0</v>
      </c>
      <c r="X35" s="96">
        <f t="shared" si="1"/>
        <v>0</v>
      </c>
      <c r="Y35" s="95">
        <v>0</v>
      </c>
      <c r="Z35" s="31" t="s">
        <v>160</v>
      </c>
      <c r="AA35">
        <f t="shared" si="2"/>
        <v>0</v>
      </c>
    </row>
    <row r="36" spans="1:27" x14ac:dyDescent="0.25">
      <c r="A36" s="3"/>
      <c r="B36" s="67"/>
      <c r="C36" s="60"/>
      <c r="D36" s="24"/>
      <c r="E36" s="2"/>
      <c r="F36" s="24"/>
      <c r="G36" s="2"/>
      <c r="H36" s="24"/>
      <c r="I36" s="2"/>
      <c r="J36" s="28"/>
      <c r="K36" s="42"/>
      <c r="L36" s="24"/>
      <c r="M36" s="2"/>
      <c r="N36" s="24"/>
      <c r="O36" s="2"/>
      <c r="P36" s="24"/>
      <c r="Q36" s="27"/>
      <c r="R36" s="74"/>
      <c r="S36" s="40"/>
      <c r="T36" s="40"/>
      <c r="U36" s="51"/>
      <c r="V36" s="54"/>
      <c r="W36" s="81"/>
      <c r="X36" s="85"/>
      <c r="Y36" s="86"/>
      <c r="Z36" s="41"/>
      <c r="AA36">
        <f t="shared" si="2"/>
        <v>0</v>
      </c>
    </row>
    <row r="37" spans="1:27" ht="15.75" x14ac:dyDescent="0.25">
      <c r="A37" s="19" t="s">
        <v>56</v>
      </c>
      <c r="B37" s="27" t="s">
        <v>57</v>
      </c>
      <c r="C37" s="60"/>
      <c r="D37" s="24"/>
      <c r="E37" s="2"/>
      <c r="F37" s="24"/>
      <c r="G37" s="2"/>
      <c r="H37" s="24"/>
      <c r="I37" s="2"/>
      <c r="J37" s="28"/>
      <c r="K37" s="42"/>
      <c r="L37" s="24"/>
      <c r="M37" s="2"/>
      <c r="N37" s="24"/>
      <c r="O37" s="2"/>
      <c r="P37" s="24"/>
      <c r="Q37" s="27"/>
      <c r="R37" s="74"/>
      <c r="S37" s="40"/>
      <c r="T37" s="40"/>
      <c r="U37" s="51"/>
      <c r="V37" s="54"/>
      <c r="W37" s="81"/>
      <c r="X37" s="85"/>
      <c r="Y37" s="86"/>
      <c r="Z37" s="41"/>
      <c r="AA37">
        <f t="shared" si="2"/>
        <v>0</v>
      </c>
    </row>
    <row r="38" spans="1:27" ht="45" x14ac:dyDescent="0.25">
      <c r="A38" s="3">
        <v>200</v>
      </c>
      <c r="B38" s="67" t="s">
        <v>58</v>
      </c>
      <c r="C38" s="60" t="s">
        <v>35</v>
      </c>
      <c r="D38" s="24"/>
      <c r="E38" s="2">
        <v>26</v>
      </c>
      <c r="F38" s="24"/>
      <c r="G38" s="2">
        <f>26+15+15</f>
        <v>56</v>
      </c>
      <c r="H38" s="24"/>
      <c r="I38" s="2">
        <f>19.5+4</f>
        <v>23.5</v>
      </c>
      <c r="J38" s="28"/>
      <c r="K38" s="42">
        <f>37+9</f>
        <v>46</v>
      </c>
      <c r="L38" s="24"/>
      <c r="M38" s="2">
        <f>33+8</f>
        <v>41</v>
      </c>
      <c r="N38" s="24"/>
      <c r="O38" s="2">
        <f>39</f>
        <v>39</v>
      </c>
      <c r="P38" s="24"/>
      <c r="Q38" s="27">
        <f t="shared" ref="Q38:Q44" si="4">O38+M38+K38+I38+G38+E38</f>
        <v>231.5</v>
      </c>
      <c r="R38" s="75" t="s">
        <v>250</v>
      </c>
      <c r="S38" s="49" t="s">
        <v>246</v>
      </c>
      <c r="T38" s="30">
        <v>1</v>
      </c>
      <c r="U38" s="50" t="s">
        <v>117</v>
      </c>
      <c r="V38" s="89" t="s">
        <v>267</v>
      </c>
      <c r="W38" s="82">
        <v>4093.53</v>
      </c>
      <c r="X38" s="93" t="s">
        <v>248</v>
      </c>
      <c r="Y38" s="95">
        <v>4069.1200000000003</v>
      </c>
      <c r="Z38" s="57" t="s">
        <v>265</v>
      </c>
      <c r="AA38" t="e">
        <f t="shared" si="2"/>
        <v>#VALUE!</v>
      </c>
    </row>
    <row r="39" spans="1:27" ht="45" x14ac:dyDescent="0.25">
      <c r="A39" s="3">
        <v>201</v>
      </c>
      <c r="B39" s="67" t="s">
        <v>59</v>
      </c>
      <c r="C39" s="60" t="s">
        <v>35</v>
      </c>
      <c r="D39" s="24"/>
      <c r="E39" s="2">
        <v>2</v>
      </c>
      <c r="F39" s="24"/>
      <c r="G39" s="2">
        <v>6</v>
      </c>
      <c r="H39" s="24"/>
      <c r="I39" s="2">
        <v>8</v>
      </c>
      <c r="J39" s="28"/>
      <c r="K39" s="42">
        <v>5</v>
      </c>
      <c r="L39" s="24"/>
      <c r="M39" s="2">
        <v>1</v>
      </c>
      <c r="N39" s="24"/>
      <c r="O39" s="2">
        <v>1</v>
      </c>
      <c r="P39" s="24"/>
      <c r="Q39" s="27">
        <f t="shared" si="4"/>
        <v>23</v>
      </c>
      <c r="R39" s="75" t="s">
        <v>249</v>
      </c>
      <c r="S39" s="30" t="s">
        <v>245</v>
      </c>
      <c r="T39" s="30">
        <v>1</v>
      </c>
      <c r="U39" s="50" t="s">
        <v>117</v>
      </c>
      <c r="V39" s="89" t="s">
        <v>267</v>
      </c>
      <c r="W39" s="82">
        <v>4093.53</v>
      </c>
      <c r="X39" s="93" t="s">
        <v>248</v>
      </c>
      <c r="Y39" s="95">
        <v>4069.1200000000003</v>
      </c>
      <c r="Z39" s="57" t="s">
        <v>265</v>
      </c>
      <c r="AA39" t="e">
        <f t="shared" si="2"/>
        <v>#VALUE!</v>
      </c>
    </row>
    <row r="40" spans="1:27" x14ac:dyDescent="0.25">
      <c r="A40" s="3"/>
      <c r="B40" s="67"/>
      <c r="C40" s="60"/>
      <c r="D40" s="24"/>
      <c r="E40" s="2"/>
      <c r="F40" s="24"/>
      <c r="G40" s="2"/>
      <c r="H40" s="24"/>
      <c r="I40" s="2"/>
      <c r="J40" s="28"/>
      <c r="K40" s="42"/>
      <c r="L40" s="24"/>
      <c r="M40" s="2"/>
      <c r="N40" s="24"/>
      <c r="O40" s="2"/>
      <c r="P40" s="24"/>
      <c r="Q40" s="27">
        <f t="shared" si="4"/>
        <v>0</v>
      </c>
      <c r="R40" s="74"/>
      <c r="S40" s="40"/>
      <c r="T40" s="40"/>
      <c r="U40" s="51"/>
      <c r="V40" s="54"/>
      <c r="W40" s="81"/>
      <c r="X40" s="85"/>
      <c r="Y40" s="86"/>
      <c r="Z40" s="41"/>
      <c r="AA40">
        <f t="shared" si="2"/>
        <v>0</v>
      </c>
    </row>
    <row r="41" spans="1:27" ht="30" x14ac:dyDescent="0.25">
      <c r="A41" s="33">
        <v>202</v>
      </c>
      <c r="B41" s="68" t="s">
        <v>104</v>
      </c>
      <c r="C41" s="61" t="s">
        <v>35</v>
      </c>
      <c r="D41" s="24"/>
      <c r="E41" s="2">
        <v>22</v>
      </c>
      <c r="F41" s="24"/>
      <c r="G41" s="2">
        <v>38</v>
      </c>
      <c r="H41" s="24"/>
      <c r="I41" s="2">
        <v>22</v>
      </c>
      <c r="J41" s="28"/>
      <c r="K41" s="42">
        <v>25</v>
      </c>
      <c r="L41" s="24"/>
      <c r="M41" s="2">
        <v>36</v>
      </c>
      <c r="N41" s="24"/>
      <c r="O41" s="2">
        <v>13</v>
      </c>
      <c r="P41" s="24"/>
      <c r="Q41" s="27">
        <f t="shared" si="4"/>
        <v>156</v>
      </c>
      <c r="R41" s="75" t="s">
        <v>161</v>
      </c>
      <c r="S41" s="30" t="s">
        <v>162</v>
      </c>
      <c r="T41" s="30">
        <v>1</v>
      </c>
      <c r="U41" s="50" t="s">
        <v>117</v>
      </c>
      <c r="V41" s="52">
        <v>218.91</v>
      </c>
      <c r="W41" s="82">
        <v>218.91</v>
      </c>
      <c r="X41" s="96">
        <f t="shared" ref="X41:X60" si="5">Y41</f>
        <v>217.60000000000002</v>
      </c>
      <c r="Y41" s="95">
        <v>217.60000000000002</v>
      </c>
      <c r="Z41" s="31" t="s">
        <v>160</v>
      </c>
      <c r="AA41">
        <f t="shared" si="2"/>
        <v>-4.3999999999755346E-3</v>
      </c>
    </row>
    <row r="42" spans="1:27" ht="30" x14ac:dyDescent="0.25">
      <c r="A42" s="34">
        <v>203</v>
      </c>
      <c r="B42" s="69" t="s">
        <v>105</v>
      </c>
      <c r="C42" s="62" t="s">
        <v>35</v>
      </c>
      <c r="D42" s="24"/>
      <c r="E42" s="2"/>
      <c r="F42" s="24"/>
      <c r="G42" s="2">
        <v>13</v>
      </c>
      <c r="H42" s="24"/>
      <c r="I42" s="2">
        <v>2</v>
      </c>
      <c r="J42" s="28"/>
      <c r="K42" s="42">
        <v>5</v>
      </c>
      <c r="L42" s="24"/>
      <c r="M42" s="2">
        <v>9</v>
      </c>
      <c r="N42" s="24"/>
      <c r="O42" s="2">
        <v>2</v>
      </c>
      <c r="P42" s="24"/>
      <c r="Q42" s="27">
        <f t="shared" si="4"/>
        <v>31</v>
      </c>
      <c r="R42" s="75" t="s">
        <v>161</v>
      </c>
      <c r="S42" s="30" t="s">
        <v>162</v>
      </c>
      <c r="T42" s="30">
        <v>1</v>
      </c>
      <c r="U42" s="50" t="s">
        <v>117</v>
      </c>
      <c r="V42" s="52">
        <v>218.91</v>
      </c>
      <c r="W42" s="82">
        <v>218.91</v>
      </c>
      <c r="X42" s="96">
        <f t="shared" si="5"/>
        <v>217.60000000000002</v>
      </c>
      <c r="Y42" s="95">
        <v>217.60000000000002</v>
      </c>
      <c r="Z42" s="31" t="s">
        <v>160</v>
      </c>
      <c r="AA42">
        <f t="shared" si="2"/>
        <v>-4.3999999999755346E-3</v>
      </c>
    </row>
    <row r="43" spans="1:27" ht="29.25" customHeight="1" x14ac:dyDescent="0.25">
      <c r="A43" s="33">
        <v>204</v>
      </c>
      <c r="B43" s="70" t="s">
        <v>39</v>
      </c>
      <c r="C43" s="62" t="s">
        <v>18</v>
      </c>
      <c r="D43" s="24"/>
      <c r="E43" s="2">
        <v>2</v>
      </c>
      <c r="F43" s="24"/>
      <c r="G43" s="2"/>
      <c r="H43" s="24"/>
      <c r="I43" s="2"/>
      <c r="J43" s="28"/>
      <c r="K43" s="42">
        <v>5</v>
      </c>
      <c r="L43" s="24"/>
      <c r="M43" s="2">
        <v>3</v>
      </c>
      <c r="N43" s="24"/>
      <c r="O43" s="2"/>
      <c r="P43" s="24"/>
      <c r="Q43" s="27">
        <f t="shared" si="4"/>
        <v>10</v>
      </c>
      <c r="R43" s="75" t="s">
        <v>237</v>
      </c>
      <c r="S43" s="30" t="s">
        <v>163</v>
      </c>
      <c r="T43" s="30">
        <v>1</v>
      </c>
      <c r="U43" s="50" t="s">
        <v>118</v>
      </c>
      <c r="V43" s="52">
        <v>437.81</v>
      </c>
      <c r="W43" s="82">
        <v>437.81</v>
      </c>
      <c r="X43" s="96">
        <f t="shared" si="5"/>
        <v>435.20000000000005</v>
      </c>
      <c r="Y43" s="95">
        <v>435.20000000000005</v>
      </c>
      <c r="Z43" s="31" t="s">
        <v>160</v>
      </c>
      <c r="AA43">
        <f t="shared" si="2"/>
        <v>1.2000000000398359E-3</v>
      </c>
    </row>
    <row r="44" spans="1:27" ht="29.25" customHeight="1" x14ac:dyDescent="0.25">
      <c r="A44" s="34">
        <v>205</v>
      </c>
      <c r="B44" s="70" t="s">
        <v>40</v>
      </c>
      <c r="C44" s="62" t="s">
        <v>18</v>
      </c>
      <c r="D44" s="24"/>
      <c r="E44" s="2"/>
      <c r="F44" s="24"/>
      <c r="G44" s="2"/>
      <c r="H44" s="24"/>
      <c r="I44" s="2"/>
      <c r="J44" s="28"/>
      <c r="K44" s="42"/>
      <c r="L44" s="24"/>
      <c r="M44" s="2">
        <v>1</v>
      </c>
      <c r="N44" s="24"/>
      <c r="O44" s="2"/>
      <c r="P44" s="24"/>
      <c r="Q44" s="27">
        <f t="shared" si="4"/>
        <v>1</v>
      </c>
      <c r="R44" s="75" t="s">
        <v>236</v>
      </c>
      <c r="S44" s="30" t="s">
        <v>164</v>
      </c>
      <c r="T44" s="30">
        <v>1</v>
      </c>
      <c r="U44" s="50" t="s">
        <v>118</v>
      </c>
      <c r="V44" s="52">
        <v>656.72</v>
      </c>
      <c r="W44" s="82">
        <v>656.72</v>
      </c>
      <c r="X44" s="96">
        <f t="shared" si="5"/>
        <v>652.80000000000007</v>
      </c>
      <c r="Y44" s="95">
        <v>652.80000000000007</v>
      </c>
      <c r="Z44" s="31" t="s">
        <v>160</v>
      </c>
      <c r="AA44">
        <f t="shared" si="2"/>
        <v>-3.1999999999925421E-3</v>
      </c>
    </row>
    <row r="45" spans="1:27" ht="30" x14ac:dyDescent="0.25">
      <c r="A45" s="33">
        <v>206</v>
      </c>
      <c r="B45" s="69" t="s">
        <v>41</v>
      </c>
      <c r="C45" s="36" t="s">
        <v>18</v>
      </c>
      <c r="D45" s="24"/>
      <c r="E45" s="2"/>
      <c r="F45" s="24"/>
      <c r="G45" s="2"/>
      <c r="H45" s="24"/>
      <c r="I45" s="2"/>
      <c r="J45" s="28"/>
      <c r="K45" s="42"/>
      <c r="L45" s="24"/>
      <c r="M45" s="2"/>
      <c r="N45" s="24"/>
      <c r="O45" s="2"/>
      <c r="P45" s="24"/>
      <c r="Q45" s="27"/>
      <c r="R45" s="75" t="s">
        <v>235</v>
      </c>
      <c r="S45" s="30" t="s">
        <v>165</v>
      </c>
      <c r="T45" s="30">
        <v>1</v>
      </c>
      <c r="U45" s="50" t="s">
        <v>118</v>
      </c>
      <c r="V45" s="52">
        <v>875.62</v>
      </c>
      <c r="W45" s="82">
        <v>875.62</v>
      </c>
      <c r="X45" s="96">
        <f t="shared" si="5"/>
        <v>870.40000000000009</v>
      </c>
      <c r="Y45" s="95">
        <v>870.40000000000009</v>
      </c>
      <c r="Z45" s="31" t="s">
        <v>160</v>
      </c>
      <c r="AA45">
        <f t="shared" si="2"/>
        <v>2.4000000000796717E-3</v>
      </c>
    </row>
    <row r="46" spans="1:27" ht="30" x14ac:dyDescent="0.25">
      <c r="A46" s="34">
        <v>207</v>
      </c>
      <c r="B46" s="69" t="s">
        <v>42</v>
      </c>
      <c r="C46" s="36" t="s">
        <v>35</v>
      </c>
      <c r="D46" s="24"/>
      <c r="E46" s="2">
        <v>11</v>
      </c>
      <c r="F46" s="24"/>
      <c r="G46" s="2">
        <v>23</v>
      </c>
      <c r="H46" s="24"/>
      <c r="I46" s="2">
        <v>9.5</v>
      </c>
      <c r="J46" s="28"/>
      <c r="K46" s="42">
        <v>21</v>
      </c>
      <c r="L46" s="24"/>
      <c r="M46" s="2">
        <v>26</v>
      </c>
      <c r="N46" s="24"/>
      <c r="O46" s="2"/>
      <c r="P46" s="24"/>
      <c r="Q46" s="27">
        <f t="shared" ref="Q46" si="6">O46+M46+K46+I46+G46+E46</f>
        <v>90.5</v>
      </c>
      <c r="R46" s="75" t="s">
        <v>166</v>
      </c>
      <c r="S46" s="30" t="s">
        <v>167</v>
      </c>
      <c r="T46" s="30">
        <v>1</v>
      </c>
      <c r="U46" s="50" t="s">
        <v>117</v>
      </c>
      <c r="V46" s="52">
        <v>1313.43</v>
      </c>
      <c r="W46" s="82">
        <v>1313.43</v>
      </c>
      <c r="X46" s="96">
        <f t="shared" si="5"/>
        <v>1305.6000000000001</v>
      </c>
      <c r="Y46" s="95">
        <v>1305.6000000000001</v>
      </c>
      <c r="Z46" s="31" t="s">
        <v>160</v>
      </c>
      <c r="AA46">
        <f t="shared" si="2"/>
        <v>3.6000000000058208E-3</v>
      </c>
    </row>
    <row r="47" spans="1:27" ht="30.75" customHeight="1" x14ac:dyDescent="0.25">
      <c r="A47" s="33">
        <v>208</v>
      </c>
      <c r="B47" s="70" t="s">
        <v>44</v>
      </c>
      <c r="C47" s="36" t="s">
        <v>35</v>
      </c>
      <c r="D47" s="24"/>
      <c r="E47" s="2"/>
      <c r="F47" s="24"/>
      <c r="G47" s="2"/>
      <c r="H47" s="24"/>
      <c r="I47" s="2"/>
      <c r="J47" s="28"/>
      <c r="K47" s="42"/>
      <c r="L47" s="24"/>
      <c r="M47" s="2"/>
      <c r="N47" s="24"/>
      <c r="O47" s="2"/>
      <c r="P47" s="24"/>
      <c r="Q47" s="27"/>
      <c r="R47" s="75" t="s">
        <v>134</v>
      </c>
      <c r="S47" s="30" t="s">
        <v>168</v>
      </c>
      <c r="T47" s="30">
        <v>1</v>
      </c>
      <c r="U47" s="50" t="s">
        <v>117</v>
      </c>
      <c r="V47" s="52">
        <v>1313.43</v>
      </c>
      <c r="W47" s="82">
        <v>1313.43</v>
      </c>
      <c r="X47" s="96">
        <f t="shared" si="5"/>
        <v>1305.6000000000001</v>
      </c>
      <c r="Y47" s="95">
        <v>1305.6000000000001</v>
      </c>
      <c r="Z47" s="31" t="s">
        <v>160</v>
      </c>
      <c r="AA47">
        <f t="shared" si="2"/>
        <v>3.6000000000058208E-3</v>
      </c>
    </row>
    <row r="48" spans="1:27" ht="30" x14ac:dyDescent="0.25">
      <c r="A48" s="34">
        <v>209</v>
      </c>
      <c r="B48" s="70" t="s">
        <v>45</v>
      </c>
      <c r="C48" s="36" t="s">
        <v>35</v>
      </c>
      <c r="D48" s="24"/>
      <c r="E48" s="2"/>
      <c r="F48" s="24"/>
      <c r="G48" s="2"/>
      <c r="H48" s="24"/>
      <c r="I48" s="2"/>
      <c r="J48" s="28"/>
      <c r="K48" s="42"/>
      <c r="L48" s="24"/>
      <c r="M48" s="2"/>
      <c r="N48" s="24"/>
      <c r="O48" s="2"/>
      <c r="P48" s="24"/>
      <c r="Q48" s="27"/>
      <c r="R48" s="75" t="s">
        <v>45</v>
      </c>
      <c r="S48" s="30" t="s">
        <v>169</v>
      </c>
      <c r="T48" s="30">
        <v>1</v>
      </c>
      <c r="U48" s="50" t="s">
        <v>117</v>
      </c>
      <c r="V48" s="52">
        <v>1313.43</v>
      </c>
      <c r="W48" s="82">
        <v>1313.43</v>
      </c>
      <c r="X48" s="96">
        <f t="shared" si="5"/>
        <v>1305.6000000000001</v>
      </c>
      <c r="Y48" s="95">
        <v>1305.6000000000001</v>
      </c>
      <c r="Z48" s="31" t="s">
        <v>160</v>
      </c>
      <c r="AA48">
        <f t="shared" si="2"/>
        <v>3.6000000000058208E-3</v>
      </c>
    </row>
    <row r="49" spans="1:34" ht="30" x14ac:dyDescent="0.25">
      <c r="A49" s="33">
        <v>210</v>
      </c>
      <c r="B49" s="69" t="s">
        <v>46</v>
      </c>
      <c r="C49" s="36" t="s">
        <v>18</v>
      </c>
      <c r="D49" s="24"/>
      <c r="E49" s="2"/>
      <c r="F49" s="24"/>
      <c r="G49" s="2">
        <v>13</v>
      </c>
      <c r="H49" s="24"/>
      <c r="I49" s="2">
        <v>4</v>
      </c>
      <c r="J49" s="28"/>
      <c r="K49" s="42">
        <v>1</v>
      </c>
      <c r="L49" s="24"/>
      <c r="M49" s="2"/>
      <c r="N49" s="24"/>
      <c r="O49" s="2"/>
      <c r="P49" s="24"/>
      <c r="Q49" s="27">
        <f t="shared" ref="Q49" si="7">O49+M49+K49+I49+G49+E49</f>
        <v>18</v>
      </c>
      <c r="R49" s="75" t="s">
        <v>46</v>
      </c>
      <c r="S49" s="30" t="s">
        <v>170</v>
      </c>
      <c r="T49" s="30">
        <v>1</v>
      </c>
      <c r="U49" s="50" t="s">
        <v>118</v>
      </c>
      <c r="V49" s="52">
        <v>437.81</v>
      </c>
      <c r="W49" s="82">
        <v>437.81</v>
      </c>
      <c r="X49" s="96">
        <f t="shared" si="5"/>
        <v>435.20000000000005</v>
      </c>
      <c r="Y49" s="95">
        <v>435.20000000000005</v>
      </c>
      <c r="Z49" s="31" t="s">
        <v>160</v>
      </c>
      <c r="AA49">
        <f t="shared" si="2"/>
        <v>1.2000000000398359E-3</v>
      </c>
      <c r="AH49" s="97" t="s">
        <v>269</v>
      </c>
    </row>
    <row r="50" spans="1:34" ht="30" x14ac:dyDescent="0.25">
      <c r="A50" s="34">
        <v>211</v>
      </c>
      <c r="B50" s="69" t="s">
        <v>47</v>
      </c>
      <c r="C50" s="36" t="s">
        <v>18</v>
      </c>
      <c r="D50" s="24"/>
      <c r="E50" s="2"/>
      <c r="F50" s="24"/>
      <c r="G50" s="2"/>
      <c r="H50" s="24"/>
      <c r="I50" s="2"/>
      <c r="J50" s="28"/>
      <c r="K50" s="42"/>
      <c r="L50" s="24"/>
      <c r="M50" s="2"/>
      <c r="N50" s="24"/>
      <c r="O50" s="2"/>
      <c r="P50" s="24"/>
      <c r="Q50" s="27"/>
      <c r="R50" s="75" t="s">
        <v>47</v>
      </c>
      <c r="S50" s="30" t="s">
        <v>171</v>
      </c>
      <c r="T50" s="30">
        <v>1</v>
      </c>
      <c r="U50" s="50" t="s">
        <v>118</v>
      </c>
      <c r="V50" s="52">
        <v>437.81</v>
      </c>
      <c r="W50" s="82">
        <v>437.81</v>
      </c>
      <c r="X50" s="96">
        <f t="shared" si="5"/>
        <v>435.20000000000005</v>
      </c>
      <c r="Y50" s="95">
        <v>435.20000000000005</v>
      </c>
      <c r="Z50" s="31" t="s">
        <v>160</v>
      </c>
      <c r="AA50">
        <f t="shared" si="2"/>
        <v>1.2000000000398359E-3</v>
      </c>
    </row>
    <row r="51" spans="1:34" ht="30" x14ac:dyDescent="0.25">
      <c r="A51" s="33">
        <v>212</v>
      </c>
      <c r="B51" s="69" t="s">
        <v>48</v>
      </c>
      <c r="C51" s="36" t="s">
        <v>18</v>
      </c>
      <c r="D51" s="24"/>
      <c r="E51" s="2">
        <v>18</v>
      </c>
      <c r="F51" s="24"/>
      <c r="G51" s="2">
        <v>25</v>
      </c>
      <c r="H51" s="24"/>
      <c r="I51" s="2">
        <v>10</v>
      </c>
      <c r="J51" s="28"/>
      <c r="K51" s="42">
        <v>12</v>
      </c>
      <c r="L51" s="24"/>
      <c r="M51" s="2">
        <v>28</v>
      </c>
      <c r="N51" s="24"/>
      <c r="O51" s="2"/>
      <c r="P51" s="24"/>
      <c r="Q51" s="27">
        <f t="shared" ref="Q51:Q54" si="8">O51+M51+K51+I51+G51+E51</f>
        <v>93</v>
      </c>
      <c r="R51" s="75" t="s">
        <v>48</v>
      </c>
      <c r="S51" s="30" t="s">
        <v>172</v>
      </c>
      <c r="T51" s="30">
        <v>1</v>
      </c>
      <c r="U51" s="50" t="s">
        <v>118</v>
      </c>
      <c r="V51" s="52">
        <v>547.26</v>
      </c>
      <c r="W51" s="82">
        <v>547.26</v>
      </c>
      <c r="X51" s="96">
        <f t="shared" si="5"/>
        <v>544</v>
      </c>
      <c r="Y51" s="95">
        <v>544</v>
      </c>
      <c r="Z51" s="31" t="s">
        <v>160</v>
      </c>
      <c r="AA51">
        <f t="shared" si="2"/>
        <v>4.0000000000190994E-3</v>
      </c>
    </row>
    <row r="52" spans="1:34" ht="30" customHeight="1" x14ac:dyDescent="0.25">
      <c r="A52" s="34">
        <v>213</v>
      </c>
      <c r="B52" s="70" t="s">
        <v>49</v>
      </c>
      <c r="C52" s="36" t="s">
        <v>18</v>
      </c>
      <c r="D52" s="24"/>
      <c r="E52" s="2">
        <v>14</v>
      </c>
      <c r="F52" s="24"/>
      <c r="G52" s="2">
        <v>18</v>
      </c>
      <c r="H52" s="24"/>
      <c r="I52" s="2">
        <v>5</v>
      </c>
      <c r="J52" s="28"/>
      <c r="K52" s="42">
        <v>9</v>
      </c>
      <c r="L52" s="24"/>
      <c r="M52" s="2">
        <v>19</v>
      </c>
      <c r="N52" s="24"/>
      <c r="O52" s="2"/>
      <c r="P52" s="24"/>
      <c r="Q52" s="27">
        <f t="shared" si="8"/>
        <v>65</v>
      </c>
      <c r="R52" s="75" t="s">
        <v>173</v>
      </c>
      <c r="S52" s="30" t="s">
        <v>174</v>
      </c>
      <c r="T52" s="30">
        <v>1</v>
      </c>
      <c r="U52" s="50" t="s">
        <v>118</v>
      </c>
      <c r="V52" s="52">
        <v>875.62</v>
      </c>
      <c r="W52" s="82">
        <v>875.62</v>
      </c>
      <c r="X52" s="96">
        <f t="shared" si="5"/>
        <v>870.40000000000009</v>
      </c>
      <c r="Y52" s="95">
        <v>870.40000000000009</v>
      </c>
      <c r="Z52" s="31" t="s">
        <v>160</v>
      </c>
      <c r="AA52">
        <f t="shared" si="2"/>
        <v>2.4000000000796717E-3</v>
      </c>
    </row>
    <row r="53" spans="1:34" ht="30" customHeight="1" x14ac:dyDescent="0.25">
      <c r="A53" s="33">
        <v>214</v>
      </c>
      <c r="B53" s="69" t="s">
        <v>50</v>
      </c>
      <c r="C53" s="36" t="s">
        <v>18</v>
      </c>
      <c r="D53" s="24"/>
      <c r="E53" s="2">
        <v>13</v>
      </c>
      <c r="F53" s="24"/>
      <c r="G53" s="2">
        <v>46</v>
      </c>
      <c r="H53" s="24"/>
      <c r="I53" s="2">
        <v>10</v>
      </c>
      <c r="J53" s="28"/>
      <c r="K53" s="42">
        <v>17</v>
      </c>
      <c r="L53" s="24"/>
      <c r="M53" s="2">
        <v>14</v>
      </c>
      <c r="N53" s="24"/>
      <c r="O53" s="2"/>
      <c r="P53" s="24"/>
      <c r="Q53" s="27">
        <f t="shared" si="8"/>
        <v>100</v>
      </c>
      <c r="R53" s="75" t="s">
        <v>145</v>
      </c>
      <c r="S53" s="30" t="s">
        <v>175</v>
      </c>
      <c r="T53" s="30">
        <v>1</v>
      </c>
      <c r="U53" s="50" t="s">
        <v>118</v>
      </c>
      <c r="V53" s="52">
        <v>437.81</v>
      </c>
      <c r="W53" s="82">
        <v>437.81</v>
      </c>
      <c r="X53" s="96">
        <f t="shared" si="5"/>
        <v>435.20000000000005</v>
      </c>
      <c r="Y53" s="95">
        <v>435.20000000000005</v>
      </c>
      <c r="Z53" s="31" t="s">
        <v>160</v>
      </c>
      <c r="AA53">
        <f t="shared" si="2"/>
        <v>1.2000000000398359E-3</v>
      </c>
    </row>
    <row r="54" spans="1:34" ht="30" x14ac:dyDescent="0.25">
      <c r="A54" s="34">
        <v>215</v>
      </c>
      <c r="B54" s="69" t="s">
        <v>51</v>
      </c>
      <c r="C54" s="36" t="s">
        <v>18</v>
      </c>
      <c r="D54" s="24"/>
      <c r="E54" s="2">
        <v>1</v>
      </c>
      <c r="F54" s="24"/>
      <c r="G54" s="2"/>
      <c r="H54" s="24"/>
      <c r="I54" s="2"/>
      <c r="J54" s="28"/>
      <c r="K54" s="42">
        <v>2</v>
      </c>
      <c r="L54" s="24"/>
      <c r="M54" s="2"/>
      <c r="N54" s="24"/>
      <c r="O54" s="2"/>
      <c r="P54" s="24"/>
      <c r="Q54" s="27">
        <f t="shared" si="8"/>
        <v>3</v>
      </c>
      <c r="R54" s="75" t="s">
        <v>51</v>
      </c>
      <c r="S54" s="30" t="s">
        <v>176</v>
      </c>
      <c r="T54" s="30">
        <v>1</v>
      </c>
      <c r="U54" s="50" t="s">
        <v>118</v>
      </c>
      <c r="V54" s="52">
        <v>875.62</v>
      </c>
      <c r="W54" s="82">
        <v>875.62</v>
      </c>
      <c r="X54" s="96">
        <f t="shared" si="5"/>
        <v>870.40000000000009</v>
      </c>
      <c r="Y54" s="95">
        <v>870.40000000000009</v>
      </c>
      <c r="Z54" s="31" t="s">
        <v>160</v>
      </c>
      <c r="AA54">
        <f t="shared" si="2"/>
        <v>2.4000000000796717E-3</v>
      </c>
    </row>
    <row r="55" spans="1:34" ht="30" x14ac:dyDescent="0.25">
      <c r="A55" s="34">
        <v>216</v>
      </c>
      <c r="B55" s="70" t="s">
        <v>52</v>
      </c>
      <c r="C55" s="63" t="s">
        <v>18</v>
      </c>
      <c r="D55" s="24"/>
      <c r="E55" s="2"/>
      <c r="F55" s="24"/>
      <c r="G55" s="2"/>
      <c r="H55" s="24"/>
      <c r="I55" s="2"/>
      <c r="J55" s="28"/>
      <c r="K55" s="42"/>
      <c r="L55" s="24"/>
      <c r="M55" s="2"/>
      <c r="N55" s="24"/>
      <c r="O55" s="2"/>
      <c r="P55" s="24"/>
      <c r="Q55" s="27"/>
      <c r="R55" s="75" t="s">
        <v>52</v>
      </c>
      <c r="S55" s="30" t="s">
        <v>177</v>
      </c>
      <c r="T55" s="30">
        <v>1</v>
      </c>
      <c r="U55" s="50" t="s">
        <v>118</v>
      </c>
      <c r="V55" s="52">
        <v>1313.43</v>
      </c>
      <c r="W55" s="82">
        <v>1313.43</v>
      </c>
      <c r="X55" s="96">
        <f t="shared" si="5"/>
        <v>1305.6000000000001</v>
      </c>
      <c r="Y55" s="95">
        <v>1305.6000000000001</v>
      </c>
      <c r="Z55" s="31" t="s">
        <v>160</v>
      </c>
      <c r="AA55">
        <f t="shared" si="2"/>
        <v>3.6000000000058208E-3</v>
      </c>
    </row>
    <row r="56" spans="1:34" ht="30" x14ac:dyDescent="0.25">
      <c r="A56" s="33">
        <v>217</v>
      </c>
      <c r="B56" s="70" t="s">
        <v>53</v>
      </c>
      <c r="C56" s="63" t="s">
        <v>18</v>
      </c>
      <c r="D56" s="24"/>
      <c r="E56" s="2"/>
      <c r="F56" s="24"/>
      <c r="G56" s="2"/>
      <c r="H56" s="24"/>
      <c r="I56" s="2"/>
      <c r="J56" s="28"/>
      <c r="K56" s="42"/>
      <c r="L56" s="24"/>
      <c r="M56" s="2"/>
      <c r="N56" s="24"/>
      <c r="O56" s="2"/>
      <c r="P56" s="24"/>
      <c r="Q56" s="27"/>
      <c r="R56" s="75" t="s">
        <v>153</v>
      </c>
      <c r="S56" s="30" t="s">
        <v>154</v>
      </c>
      <c r="T56" s="30">
        <v>1</v>
      </c>
      <c r="U56" s="50" t="s">
        <v>118</v>
      </c>
      <c r="V56" s="52">
        <v>1641.79</v>
      </c>
      <c r="W56" s="82">
        <v>1641.79</v>
      </c>
      <c r="X56" s="96">
        <f t="shared" si="5"/>
        <v>1632.0000000000002</v>
      </c>
      <c r="Y56" s="95">
        <v>1632.0000000000002</v>
      </c>
      <c r="Z56" s="31" t="s">
        <v>160</v>
      </c>
      <c r="AA56">
        <f t="shared" si="2"/>
        <v>2.00000000018008E-3</v>
      </c>
    </row>
    <row r="57" spans="1:34" ht="29.25" customHeight="1" x14ac:dyDescent="0.25">
      <c r="A57" s="34">
        <v>218</v>
      </c>
      <c r="B57" s="69" t="s">
        <v>107</v>
      </c>
      <c r="C57" s="63" t="s">
        <v>35</v>
      </c>
      <c r="D57" s="24"/>
      <c r="E57" s="2"/>
      <c r="F57" s="24"/>
      <c r="G57" s="2"/>
      <c r="H57" s="24"/>
      <c r="I57" s="2"/>
      <c r="J57" s="28"/>
      <c r="K57" s="42"/>
      <c r="L57" s="24"/>
      <c r="M57" s="2"/>
      <c r="N57" s="24"/>
      <c r="O57" s="2"/>
      <c r="P57" s="24"/>
      <c r="Q57" s="27"/>
      <c r="R57" s="75" t="s">
        <v>156</v>
      </c>
      <c r="S57" s="30" t="s">
        <v>157</v>
      </c>
      <c r="T57" s="30">
        <v>1</v>
      </c>
      <c r="U57" s="50" t="s">
        <v>117</v>
      </c>
      <c r="V57" s="52">
        <v>1094.53</v>
      </c>
      <c r="W57" s="82">
        <v>1094.53</v>
      </c>
      <c r="X57" s="96">
        <f t="shared" si="5"/>
        <v>1088</v>
      </c>
      <c r="Y57" s="95">
        <v>1088</v>
      </c>
      <c r="Z57" s="31" t="s">
        <v>160</v>
      </c>
      <c r="AA57">
        <f t="shared" si="2"/>
        <v>-1.9999999999527063E-3</v>
      </c>
    </row>
    <row r="58" spans="1:34" ht="30" x14ac:dyDescent="0.25">
      <c r="A58" s="35">
        <v>219</v>
      </c>
      <c r="B58" s="69" t="s">
        <v>55</v>
      </c>
      <c r="C58" s="36" t="s">
        <v>35</v>
      </c>
      <c r="D58" s="24"/>
      <c r="E58" s="2"/>
      <c r="F58" s="24"/>
      <c r="G58" s="2"/>
      <c r="H58" s="24"/>
      <c r="I58" s="2"/>
      <c r="J58" s="28"/>
      <c r="K58" s="42"/>
      <c r="L58" s="24"/>
      <c r="M58" s="2"/>
      <c r="N58" s="24"/>
      <c r="O58" s="2"/>
      <c r="P58" s="24"/>
      <c r="Q58" s="27"/>
      <c r="R58" s="75" t="s">
        <v>158</v>
      </c>
      <c r="S58" s="30" t="s">
        <v>178</v>
      </c>
      <c r="T58" s="30">
        <v>1</v>
      </c>
      <c r="U58" s="50" t="s">
        <v>117</v>
      </c>
      <c r="V58" s="52">
        <v>0</v>
      </c>
      <c r="W58" s="82">
        <v>0</v>
      </c>
      <c r="X58" s="96">
        <f t="shared" si="5"/>
        <v>0</v>
      </c>
      <c r="Y58" s="95">
        <v>0</v>
      </c>
      <c r="Z58" s="31" t="s">
        <v>160</v>
      </c>
      <c r="AA58">
        <f t="shared" si="2"/>
        <v>0</v>
      </c>
    </row>
    <row r="59" spans="1:34" ht="29.25" customHeight="1" x14ac:dyDescent="0.25">
      <c r="A59" s="37">
        <v>220</v>
      </c>
      <c r="B59" s="69" t="s">
        <v>60</v>
      </c>
      <c r="C59" s="38" t="s">
        <v>18</v>
      </c>
      <c r="D59" s="24"/>
      <c r="E59" s="2">
        <v>44</v>
      </c>
      <c r="F59" s="24"/>
      <c r="G59" s="2">
        <v>97</v>
      </c>
      <c r="H59" s="24"/>
      <c r="I59" s="2">
        <v>43</v>
      </c>
      <c r="J59" s="28"/>
      <c r="K59" s="42">
        <v>28</v>
      </c>
      <c r="L59" s="24"/>
      <c r="M59" s="2">
        <v>71</v>
      </c>
      <c r="N59" s="24"/>
      <c r="O59" s="2"/>
      <c r="P59" s="24"/>
      <c r="Q59" s="27">
        <f t="shared" ref="Q59:Q60" si="9">O59+M59+K59+I59+G59+E59</f>
        <v>283</v>
      </c>
      <c r="R59" s="75" t="s">
        <v>115</v>
      </c>
      <c r="S59" s="30" t="s">
        <v>179</v>
      </c>
      <c r="T59" s="30">
        <v>1</v>
      </c>
      <c r="U59" s="50" t="s">
        <v>118</v>
      </c>
      <c r="V59" s="52">
        <v>1094.53</v>
      </c>
      <c r="W59" s="82">
        <v>1094.53</v>
      </c>
      <c r="X59" s="96">
        <f t="shared" si="5"/>
        <v>1088</v>
      </c>
      <c r="Y59" s="95">
        <v>1088</v>
      </c>
      <c r="Z59" s="31" t="s">
        <v>160</v>
      </c>
      <c r="AA59">
        <f t="shared" si="2"/>
        <v>-1.9999999999527063E-3</v>
      </c>
    </row>
    <row r="60" spans="1:34" ht="30" customHeight="1" x14ac:dyDescent="0.25">
      <c r="A60" s="37">
        <v>221</v>
      </c>
      <c r="B60" s="67" t="s">
        <v>106</v>
      </c>
      <c r="C60" s="38" t="s">
        <v>18</v>
      </c>
      <c r="D60" s="24"/>
      <c r="E60" s="2">
        <v>7</v>
      </c>
      <c r="F60" s="24"/>
      <c r="G60" s="2">
        <v>6</v>
      </c>
      <c r="H60" s="24"/>
      <c r="I60" s="2"/>
      <c r="J60" s="28"/>
      <c r="K60" s="42">
        <v>4</v>
      </c>
      <c r="L60" s="24"/>
      <c r="M60" s="2">
        <v>1</v>
      </c>
      <c r="N60" s="24"/>
      <c r="O60" s="2"/>
      <c r="P60" s="24"/>
      <c r="Q60" s="27">
        <f t="shared" si="9"/>
        <v>18</v>
      </c>
      <c r="R60" s="75" t="s">
        <v>180</v>
      </c>
      <c r="S60" s="30" t="s">
        <v>181</v>
      </c>
      <c r="T60" s="30">
        <v>1</v>
      </c>
      <c r="U60" s="50" t="s">
        <v>118</v>
      </c>
      <c r="V60" s="52">
        <v>437.81</v>
      </c>
      <c r="W60" s="82">
        <v>437.81</v>
      </c>
      <c r="X60" s="96">
        <f t="shared" si="5"/>
        <v>435.20000000000005</v>
      </c>
      <c r="Y60" s="95">
        <v>435.20000000000005</v>
      </c>
      <c r="Z60" s="31" t="s">
        <v>160</v>
      </c>
      <c r="AA60">
        <f t="shared" si="2"/>
        <v>1.2000000000398359E-3</v>
      </c>
    </row>
    <row r="61" spans="1:34" ht="15.75" x14ac:dyDescent="0.25">
      <c r="A61" s="19" t="s">
        <v>101</v>
      </c>
      <c r="B61" s="27" t="s">
        <v>57</v>
      </c>
      <c r="C61" s="60"/>
      <c r="D61" s="24"/>
      <c r="E61" s="2"/>
      <c r="F61" s="24"/>
      <c r="G61" s="2"/>
      <c r="H61" s="24"/>
      <c r="I61" s="2"/>
      <c r="J61" s="28"/>
      <c r="K61" s="42"/>
      <c r="L61" s="24"/>
      <c r="M61" s="2"/>
      <c r="N61" s="24"/>
      <c r="O61" s="2"/>
      <c r="P61" s="24"/>
      <c r="Q61" s="27"/>
      <c r="R61" s="74"/>
      <c r="S61" s="40"/>
      <c r="T61" s="40"/>
      <c r="U61" s="51"/>
      <c r="V61" s="54"/>
      <c r="W61" s="81"/>
      <c r="X61" s="85"/>
      <c r="Y61" s="86"/>
      <c r="Z61" s="41"/>
      <c r="AA61">
        <f t="shared" si="2"/>
        <v>0</v>
      </c>
    </row>
    <row r="62" spans="1:34" x14ac:dyDescent="0.25">
      <c r="A62" s="3">
        <v>300</v>
      </c>
      <c r="B62" s="67" t="s">
        <v>61</v>
      </c>
      <c r="C62" s="60" t="s">
        <v>35</v>
      </c>
      <c r="D62" s="24"/>
      <c r="E62" s="2"/>
      <c r="F62" s="24"/>
      <c r="G62" s="2"/>
      <c r="H62" s="24"/>
      <c r="I62" s="2"/>
      <c r="J62" s="28"/>
      <c r="K62" s="42"/>
      <c r="L62" s="24"/>
      <c r="M62" s="2"/>
      <c r="N62" s="24"/>
      <c r="O62" s="2"/>
      <c r="P62" s="24"/>
      <c r="Q62" s="27"/>
      <c r="R62" s="75" t="s">
        <v>182</v>
      </c>
      <c r="S62" s="30" t="s">
        <v>182</v>
      </c>
      <c r="T62" s="30">
        <v>1</v>
      </c>
      <c r="U62" s="50" t="s">
        <v>117</v>
      </c>
      <c r="V62" s="52">
        <f>W62+808</f>
        <v>2493.5699999999997</v>
      </c>
      <c r="W62" s="82">
        <v>1685.57</v>
      </c>
      <c r="X62" s="95">
        <f>Y62+784</f>
        <v>2459.5200000000004</v>
      </c>
      <c r="Y62" s="95">
        <v>1675.5200000000002</v>
      </c>
      <c r="Z62" s="46" t="s">
        <v>263</v>
      </c>
      <c r="AA62">
        <f>X62*1.006</f>
        <v>2474.2771200000007</v>
      </c>
      <c r="AB62">
        <f>Y62*1.006-W62</f>
        <v>3.1200000003082096E-3</v>
      </c>
      <c r="AC62">
        <f>784*1.006</f>
        <v>788.70399999999995</v>
      </c>
    </row>
    <row r="63" spans="1:34" x14ac:dyDescent="0.25">
      <c r="A63" s="3">
        <v>301</v>
      </c>
      <c r="B63" s="67" t="s">
        <v>62</v>
      </c>
      <c r="C63" s="60" t="s">
        <v>35</v>
      </c>
      <c r="D63" s="24"/>
      <c r="E63" s="2"/>
      <c r="F63" s="24"/>
      <c r="G63" s="2"/>
      <c r="H63" s="24"/>
      <c r="I63" s="2"/>
      <c r="J63" s="28"/>
      <c r="K63" s="42"/>
      <c r="L63" s="24"/>
      <c r="M63" s="2"/>
      <c r="N63" s="24"/>
      <c r="O63" s="2"/>
      <c r="P63" s="24"/>
      <c r="Q63" s="27"/>
      <c r="R63" s="75" t="s">
        <v>182</v>
      </c>
      <c r="S63" s="30" t="s">
        <v>182</v>
      </c>
      <c r="T63" s="30">
        <v>1</v>
      </c>
      <c r="U63" s="50" t="s">
        <v>117</v>
      </c>
      <c r="V63" s="52">
        <f t="shared" ref="V63:V64" si="10">W63+808</f>
        <v>2493.5699999999997</v>
      </c>
      <c r="W63" s="82">
        <v>1685.57</v>
      </c>
      <c r="X63" s="95">
        <f>Y63+784</f>
        <v>2459.5200000000004</v>
      </c>
      <c r="Y63" s="95">
        <v>1675.5200000000002</v>
      </c>
      <c r="Z63" s="46" t="s">
        <v>263</v>
      </c>
      <c r="AA63">
        <f t="shared" ref="AA63:AA67" si="11">X63*1.006</f>
        <v>2474.2771200000007</v>
      </c>
      <c r="AB63">
        <f t="shared" ref="AB63:AB67" si="12">Y63*1.006-W63</f>
        <v>3.1200000003082096E-3</v>
      </c>
      <c r="AC63" t="s">
        <v>268</v>
      </c>
    </row>
    <row r="64" spans="1:34" x14ac:dyDescent="0.25">
      <c r="A64" s="3">
        <v>302</v>
      </c>
      <c r="B64" s="67" t="s">
        <v>63</v>
      </c>
      <c r="C64" s="60" t="s">
        <v>35</v>
      </c>
      <c r="D64" s="24"/>
      <c r="E64" s="2"/>
      <c r="F64" s="24"/>
      <c r="G64" s="2"/>
      <c r="H64" s="24"/>
      <c r="I64" s="2"/>
      <c r="J64" s="28"/>
      <c r="K64" s="42"/>
      <c r="L64" s="24"/>
      <c r="M64" s="2"/>
      <c r="N64" s="24"/>
      <c r="O64" s="2"/>
      <c r="P64" s="24"/>
      <c r="Q64" s="27"/>
      <c r="R64" s="75" t="s">
        <v>182</v>
      </c>
      <c r="S64" s="30" t="s">
        <v>182</v>
      </c>
      <c r="T64" s="30">
        <v>1</v>
      </c>
      <c r="U64" s="50" t="s">
        <v>117</v>
      </c>
      <c r="V64" s="52">
        <f t="shared" si="10"/>
        <v>2493.5699999999997</v>
      </c>
      <c r="W64" s="82">
        <v>1685.57</v>
      </c>
      <c r="X64" s="95">
        <f>Y64+784</f>
        <v>2459.5200000000004</v>
      </c>
      <c r="Y64" s="95">
        <v>1675.5200000000002</v>
      </c>
      <c r="Z64" s="46" t="s">
        <v>263</v>
      </c>
      <c r="AA64">
        <f t="shared" si="11"/>
        <v>2474.2771200000007</v>
      </c>
      <c r="AB64">
        <f t="shared" si="12"/>
        <v>3.1200000003082096E-3</v>
      </c>
    </row>
    <row r="65" spans="1:28" x14ac:dyDescent="0.25">
      <c r="A65" s="39" t="s">
        <v>110</v>
      </c>
      <c r="B65" s="67" t="s">
        <v>98</v>
      </c>
      <c r="C65" s="60" t="s">
        <v>35</v>
      </c>
      <c r="D65" s="24"/>
      <c r="E65" s="2"/>
      <c r="F65" s="24"/>
      <c r="G65" s="2"/>
      <c r="H65" s="24"/>
      <c r="I65" s="2"/>
      <c r="J65" s="28"/>
      <c r="K65" s="42"/>
      <c r="L65" s="24"/>
      <c r="M65" s="2"/>
      <c r="N65" s="24"/>
      <c r="O65" s="2"/>
      <c r="P65" s="24"/>
      <c r="Q65" s="27"/>
      <c r="R65" s="75" t="s">
        <v>182</v>
      </c>
      <c r="S65" s="30" t="s">
        <v>182</v>
      </c>
      <c r="T65" s="30">
        <v>1</v>
      </c>
      <c r="U65" s="50" t="s">
        <v>117</v>
      </c>
      <c r="V65" s="52">
        <f>W65+448</f>
        <v>2501.34</v>
      </c>
      <c r="W65" s="82">
        <v>2053.34</v>
      </c>
      <c r="X65" s="95">
        <f>Y65+432</f>
        <v>2473.09</v>
      </c>
      <c r="Y65" s="95">
        <v>2041.09</v>
      </c>
      <c r="Z65" s="46" t="s">
        <v>264</v>
      </c>
      <c r="AA65">
        <f t="shared" si="11"/>
        <v>2487.9285400000003</v>
      </c>
      <c r="AB65">
        <f t="shared" si="12"/>
        <v>-3.4600000003592868E-3</v>
      </c>
    </row>
    <row r="66" spans="1:28" x14ac:dyDescent="0.25">
      <c r="A66" s="39" t="s">
        <v>111</v>
      </c>
      <c r="B66" s="67" t="s">
        <v>99</v>
      </c>
      <c r="C66" s="60" t="s">
        <v>35</v>
      </c>
      <c r="D66" s="24"/>
      <c r="E66" s="2"/>
      <c r="F66" s="24"/>
      <c r="G66" s="2"/>
      <c r="H66" s="24"/>
      <c r="I66" s="2"/>
      <c r="J66" s="28"/>
      <c r="K66" s="42"/>
      <c r="L66" s="24"/>
      <c r="M66" s="2"/>
      <c r="N66" s="24"/>
      <c r="O66" s="2"/>
      <c r="P66" s="24"/>
      <c r="Q66" s="27"/>
      <c r="R66" s="75" t="s">
        <v>182</v>
      </c>
      <c r="S66" s="30" t="s">
        <v>182</v>
      </c>
      <c r="T66" s="30">
        <v>1</v>
      </c>
      <c r="U66" s="50" t="s">
        <v>117</v>
      </c>
      <c r="V66" s="52">
        <f>W66+448</f>
        <v>2501.34</v>
      </c>
      <c r="W66" s="82">
        <v>2053.34</v>
      </c>
      <c r="X66" s="95">
        <f>Y66+432</f>
        <v>2473.09</v>
      </c>
      <c r="Y66" s="95">
        <v>2041.09</v>
      </c>
      <c r="Z66" s="46" t="s">
        <v>264</v>
      </c>
      <c r="AA66">
        <f t="shared" si="11"/>
        <v>2487.9285400000003</v>
      </c>
      <c r="AB66">
        <f t="shared" si="12"/>
        <v>-3.4600000003592868E-3</v>
      </c>
    </row>
    <row r="67" spans="1:28" x14ac:dyDescent="0.25">
      <c r="A67" s="39" t="s">
        <v>112</v>
      </c>
      <c r="B67" s="67" t="s">
        <v>100</v>
      </c>
      <c r="C67" s="60" t="s">
        <v>35</v>
      </c>
      <c r="D67" s="24"/>
      <c r="E67" s="2"/>
      <c r="F67" s="24"/>
      <c r="G67" s="2"/>
      <c r="H67" s="24"/>
      <c r="I67" s="2"/>
      <c r="J67" s="28"/>
      <c r="K67" s="42"/>
      <c r="L67" s="24"/>
      <c r="M67" s="2"/>
      <c r="N67" s="24"/>
      <c r="O67" s="2"/>
      <c r="P67" s="24"/>
      <c r="Q67" s="27"/>
      <c r="R67" s="75" t="s">
        <v>182</v>
      </c>
      <c r="S67" s="30" t="s">
        <v>182</v>
      </c>
      <c r="T67" s="30">
        <v>1</v>
      </c>
      <c r="U67" s="50" t="s">
        <v>117</v>
      </c>
      <c r="V67" s="52">
        <f>W67+448</f>
        <v>2501.34</v>
      </c>
      <c r="W67" s="82">
        <v>2053.34</v>
      </c>
      <c r="X67" s="95">
        <f>Y67+432</f>
        <v>2473.09</v>
      </c>
      <c r="Y67" s="95">
        <v>2041.09</v>
      </c>
      <c r="Z67" s="46" t="s">
        <v>264</v>
      </c>
      <c r="AA67">
        <f t="shared" si="11"/>
        <v>2487.9285400000003</v>
      </c>
      <c r="AB67">
        <f t="shared" si="12"/>
        <v>-3.4600000003592868E-3</v>
      </c>
    </row>
    <row r="68" spans="1:28" x14ac:dyDescent="0.25">
      <c r="A68" s="3"/>
      <c r="B68" s="67"/>
      <c r="C68" s="60"/>
      <c r="D68" s="24"/>
      <c r="E68" s="2"/>
      <c r="F68" s="24"/>
      <c r="G68" s="2"/>
      <c r="H68" s="24"/>
      <c r="I68" s="2"/>
      <c r="J68" s="28"/>
      <c r="K68" s="42"/>
      <c r="L68" s="24"/>
      <c r="M68" s="2"/>
      <c r="N68" s="24"/>
      <c r="O68" s="2"/>
      <c r="P68" s="24"/>
      <c r="Q68" s="27"/>
      <c r="R68" s="74"/>
      <c r="S68" s="40"/>
      <c r="T68" s="40"/>
      <c r="U68" s="51"/>
      <c r="V68" s="54"/>
      <c r="W68" s="81"/>
      <c r="X68" s="85"/>
      <c r="Y68" s="86"/>
      <c r="Z68" s="41"/>
      <c r="AA68">
        <f t="shared" si="2"/>
        <v>0</v>
      </c>
    </row>
    <row r="69" spans="1:28" ht="29.25" customHeight="1" x14ac:dyDescent="0.25">
      <c r="A69" s="3">
        <v>304</v>
      </c>
      <c r="B69" s="67" t="s">
        <v>64</v>
      </c>
      <c r="C69" s="60" t="s">
        <v>18</v>
      </c>
      <c r="D69" s="24"/>
      <c r="E69" s="2">
        <v>33</v>
      </c>
      <c r="F69" s="24"/>
      <c r="G69" s="2">
        <v>61</v>
      </c>
      <c r="H69" s="24"/>
      <c r="I69" s="2">
        <v>29</v>
      </c>
      <c r="J69" s="28"/>
      <c r="K69" s="42">
        <v>43</v>
      </c>
      <c r="L69" s="24"/>
      <c r="M69" s="2">
        <v>40</v>
      </c>
      <c r="N69" s="24"/>
      <c r="O69" s="2">
        <v>25</v>
      </c>
      <c r="P69" s="24"/>
      <c r="Q69" s="27">
        <f t="shared" ref="Q69:Q78" si="13">O69+M69+K69+I69+G69+E69</f>
        <v>231</v>
      </c>
      <c r="R69" s="75" t="s">
        <v>183</v>
      </c>
      <c r="S69" s="30" t="s">
        <v>184</v>
      </c>
      <c r="T69" s="30">
        <v>1</v>
      </c>
      <c r="U69" s="50" t="s">
        <v>118</v>
      </c>
      <c r="V69" s="52">
        <v>1313.43</v>
      </c>
      <c r="W69" s="82">
        <v>1313.43</v>
      </c>
      <c r="X69" s="96">
        <f t="shared" ref="X69:X81" si="14">Y69</f>
        <v>1305.6000000000001</v>
      </c>
      <c r="Y69" s="95">
        <v>1305.6000000000001</v>
      </c>
      <c r="Z69" s="31" t="s">
        <v>160</v>
      </c>
      <c r="AA69">
        <f t="shared" si="2"/>
        <v>3.6000000000058208E-3</v>
      </c>
    </row>
    <row r="70" spans="1:28" ht="30" x14ac:dyDescent="0.25">
      <c r="A70" s="3">
        <v>305</v>
      </c>
      <c r="B70" s="67" t="s">
        <v>65</v>
      </c>
      <c r="C70" s="60" t="s">
        <v>18</v>
      </c>
      <c r="D70" s="24"/>
      <c r="E70" s="2">
        <v>6</v>
      </c>
      <c r="F70" s="24"/>
      <c r="G70" s="2">
        <v>21</v>
      </c>
      <c r="H70" s="24"/>
      <c r="I70" s="2">
        <v>4</v>
      </c>
      <c r="J70" s="28"/>
      <c r="K70" s="42">
        <v>9</v>
      </c>
      <c r="L70" s="24"/>
      <c r="M70" s="2">
        <v>15</v>
      </c>
      <c r="N70" s="24"/>
      <c r="O70" s="2">
        <v>7</v>
      </c>
      <c r="P70" s="24"/>
      <c r="Q70" s="27">
        <f t="shared" si="13"/>
        <v>62</v>
      </c>
      <c r="R70" s="75" t="s">
        <v>185</v>
      </c>
      <c r="S70" s="30" t="s">
        <v>186</v>
      </c>
      <c r="T70" s="30">
        <v>1</v>
      </c>
      <c r="U70" s="50" t="s">
        <v>118</v>
      </c>
      <c r="V70" s="52">
        <v>1313.43</v>
      </c>
      <c r="W70" s="82">
        <v>1313.43</v>
      </c>
      <c r="X70" s="96">
        <f t="shared" si="14"/>
        <v>1305.6000000000001</v>
      </c>
      <c r="Y70" s="95">
        <v>1305.6000000000001</v>
      </c>
      <c r="Z70" s="31" t="s">
        <v>160</v>
      </c>
      <c r="AA70">
        <f t="shared" si="2"/>
        <v>3.6000000000058208E-3</v>
      </c>
    </row>
    <row r="71" spans="1:28" ht="45" x14ac:dyDescent="0.25">
      <c r="A71" s="3">
        <v>306</v>
      </c>
      <c r="B71" s="67" t="s">
        <v>66</v>
      </c>
      <c r="C71" s="60" t="s">
        <v>18</v>
      </c>
      <c r="D71" s="24"/>
      <c r="E71" s="2"/>
      <c r="F71" s="24"/>
      <c r="G71" s="2">
        <v>5</v>
      </c>
      <c r="H71" s="24"/>
      <c r="I71" s="2"/>
      <c r="J71" s="28"/>
      <c r="K71" s="42"/>
      <c r="L71" s="24"/>
      <c r="M71" s="2"/>
      <c r="N71" s="24"/>
      <c r="O71" s="2"/>
      <c r="P71" s="24"/>
      <c r="Q71" s="27">
        <f t="shared" si="13"/>
        <v>5</v>
      </c>
      <c r="R71" s="75" t="s">
        <v>187</v>
      </c>
      <c r="S71" s="30" t="s">
        <v>188</v>
      </c>
      <c r="T71" s="30">
        <v>1</v>
      </c>
      <c r="U71" s="50" t="s">
        <v>118</v>
      </c>
      <c r="V71" s="52">
        <v>1313.43</v>
      </c>
      <c r="W71" s="82">
        <v>1313.43</v>
      </c>
      <c r="X71" s="96">
        <f t="shared" si="14"/>
        <v>1305.6000000000001</v>
      </c>
      <c r="Y71" s="95">
        <v>1305.6000000000001</v>
      </c>
      <c r="Z71" s="31" t="s">
        <v>160</v>
      </c>
      <c r="AA71">
        <f t="shared" si="2"/>
        <v>3.6000000000058208E-3</v>
      </c>
    </row>
    <row r="72" spans="1:28" ht="30" x14ac:dyDescent="0.25">
      <c r="A72" s="3">
        <v>307</v>
      </c>
      <c r="B72" s="67" t="s">
        <v>67</v>
      </c>
      <c r="C72" s="60" t="s">
        <v>18</v>
      </c>
      <c r="D72" s="24"/>
      <c r="E72" s="2">
        <v>2</v>
      </c>
      <c r="F72" s="24"/>
      <c r="G72" s="2">
        <v>12</v>
      </c>
      <c r="H72" s="24"/>
      <c r="I72" s="2"/>
      <c r="J72" s="28"/>
      <c r="K72" s="42">
        <v>6</v>
      </c>
      <c r="L72" s="24"/>
      <c r="M72" s="2">
        <v>3</v>
      </c>
      <c r="N72" s="24"/>
      <c r="O72" s="2">
        <v>3</v>
      </c>
      <c r="P72" s="24"/>
      <c r="Q72" s="27">
        <f t="shared" si="13"/>
        <v>26</v>
      </c>
      <c r="R72" s="75" t="s">
        <v>189</v>
      </c>
      <c r="S72" s="30" t="s">
        <v>190</v>
      </c>
      <c r="T72" s="30">
        <v>1</v>
      </c>
      <c r="U72" s="50" t="s">
        <v>118</v>
      </c>
      <c r="V72" s="52">
        <v>1313.43</v>
      </c>
      <c r="W72" s="82">
        <v>1313.43</v>
      </c>
      <c r="X72" s="96">
        <f t="shared" si="14"/>
        <v>1305.6000000000001</v>
      </c>
      <c r="Y72" s="95">
        <v>1305.6000000000001</v>
      </c>
      <c r="Z72" s="31" t="s">
        <v>160</v>
      </c>
      <c r="AA72">
        <f t="shared" si="2"/>
        <v>3.6000000000058208E-3</v>
      </c>
    </row>
    <row r="73" spans="1:28" ht="30" customHeight="1" x14ac:dyDescent="0.25">
      <c r="A73" s="3">
        <v>308</v>
      </c>
      <c r="B73" s="67" t="s">
        <v>68</v>
      </c>
      <c r="C73" s="60" t="s">
        <v>18</v>
      </c>
      <c r="D73" s="24"/>
      <c r="E73" s="2">
        <v>2</v>
      </c>
      <c r="F73" s="24"/>
      <c r="G73" s="2">
        <v>12</v>
      </c>
      <c r="H73" s="24"/>
      <c r="I73" s="2"/>
      <c r="J73" s="28"/>
      <c r="K73" s="42">
        <v>6</v>
      </c>
      <c r="L73" s="24"/>
      <c r="M73" s="2">
        <v>3</v>
      </c>
      <c r="N73" s="24"/>
      <c r="O73" s="2">
        <v>3</v>
      </c>
      <c r="P73" s="24"/>
      <c r="Q73" s="27">
        <f t="shared" si="13"/>
        <v>26</v>
      </c>
      <c r="R73" s="75" t="s">
        <v>191</v>
      </c>
      <c r="S73" s="30" t="s">
        <v>192</v>
      </c>
      <c r="T73" s="30">
        <v>1</v>
      </c>
      <c r="U73" s="50" t="s">
        <v>118</v>
      </c>
      <c r="V73" s="52">
        <v>1313.43</v>
      </c>
      <c r="W73" s="82">
        <v>1313.43</v>
      </c>
      <c r="X73" s="96">
        <f t="shared" si="14"/>
        <v>1305.6000000000001</v>
      </c>
      <c r="Y73" s="95">
        <v>1305.6000000000001</v>
      </c>
      <c r="Z73" s="31" t="s">
        <v>160</v>
      </c>
      <c r="AA73">
        <f t="shared" si="2"/>
        <v>3.6000000000058208E-3</v>
      </c>
    </row>
    <row r="74" spans="1:28" ht="30" customHeight="1" x14ac:dyDescent="0.25">
      <c r="A74" s="3">
        <v>309</v>
      </c>
      <c r="B74" s="67" t="s">
        <v>69</v>
      </c>
      <c r="C74" s="60" t="s">
        <v>18</v>
      </c>
      <c r="D74" s="24"/>
      <c r="E74" s="2">
        <v>6</v>
      </c>
      <c r="F74" s="24"/>
      <c r="G74" s="2"/>
      <c r="H74" s="24"/>
      <c r="I74" s="2"/>
      <c r="J74" s="28"/>
      <c r="K74" s="42"/>
      <c r="L74" s="24"/>
      <c r="M74" s="2"/>
      <c r="N74" s="24"/>
      <c r="O74" s="2"/>
      <c r="P74" s="24"/>
      <c r="Q74" s="27">
        <f t="shared" si="13"/>
        <v>6</v>
      </c>
      <c r="R74" s="75" t="s">
        <v>191</v>
      </c>
      <c r="S74" s="30" t="s">
        <v>192</v>
      </c>
      <c r="T74" s="30">
        <v>1</v>
      </c>
      <c r="U74" s="50" t="s">
        <v>118</v>
      </c>
      <c r="V74" s="52">
        <v>1313.43</v>
      </c>
      <c r="W74" s="82">
        <v>1313.43</v>
      </c>
      <c r="X74" s="96">
        <f t="shared" si="14"/>
        <v>1305.6000000000001</v>
      </c>
      <c r="Y74" s="95">
        <v>1305.6000000000001</v>
      </c>
      <c r="Z74" s="31" t="s">
        <v>160</v>
      </c>
      <c r="AA74">
        <f t="shared" si="2"/>
        <v>3.6000000000058208E-3</v>
      </c>
    </row>
    <row r="75" spans="1:28" ht="30" customHeight="1" x14ac:dyDescent="0.25">
      <c r="A75" s="3">
        <v>310</v>
      </c>
      <c r="B75" s="67" t="s">
        <v>70</v>
      </c>
      <c r="C75" s="60" t="s">
        <v>18</v>
      </c>
      <c r="D75" s="24"/>
      <c r="E75" s="2"/>
      <c r="F75" s="24"/>
      <c r="G75" s="2">
        <v>1</v>
      </c>
      <c r="H75" s="24"/>
      <c r="I75" s="2"/>
      <c r="J75" s="28"/>
      <c r="K75" s="42"/>
      <c r="L75" s="24"/>
      <c r="M75" s="2"/>
      <c r="N75" s="24"/>
      <c r="O75" s="2"/>
      <c r="P75" s="24"/>
      <c r="Q75" s="27">
        <f t="shared" si="13"/>
        <v>1</v>
      </c>
      <c r="R75" s="75" t="s">
        <v>193</v>
      </c>
      <c r="S75" s="30" t="s">
        <v>194</v>
      </c>
      <c r="T75" s="30">
        <v>1</v>
      </c>
      <c r="U75" s="50" t="s">
        <v>118</v>
      </c>
      <c r="V75" s="52">
        <v>1641.79</v>
      </c>
      <c r="W75" s="82">
        <v>1641.79</v>
      </c>
      <c r="X75" s="96">
        <f t="shared" si="14"/>
        <v>1632.0000000000002</v>
      </c>
      <c r="Y75" s="95">
        <v>1632.0000000000002</v>
      </c>
      <c r="Z75" s="31" t="s">
        <v>160</v>
      </c>
      <c r="AA75">
        <f t="shared" si="2"/>
        <v>2.00000000018008E-3</v>
      </c>
    </row>
    <row r="76" spans="1:28" ht="45" x14ac:dyDescent="0.25">
      <c r="A76" s="3">
        <v>311</v>
      </c>
      <c r="B76" s="67" t="s">
        <v>60</v>
      </c>
      <c r="C76" s="60" t="s">
        <v>18</v>
      </c>
      <c r="D76" s="24"/>
      <c r="E76" s="2">
        <v>6.5</v>
      </c>
      <c r="F76" s="24"/>
      <c r="G76" s="2">
        <v>12</v>
      </c>
      <c r="H76" s="24"/>
      <c r="I76" s="2">
        <v>1</v>
      </c>
      <c r="J76" s="28"/>
      <c r="K76" s="42">
        <v>4</v>
      </c>
      <c r="L76" s="24"/>
      <c r="M76" s="2">
        <v>5</v>
      </c>
      <c r="N76" s="24"/>
      <c r="O76" s="2">
        <v>1</v>
      </c>
      <c r="P76" s="24"/>
      <c r="Q76" s="27">
        <f t="shared" si="13"/>
        <v>29.5</v>
      </c>
      <c r="R76" s="75" t="s">
        <v>238</v>
      </c>
      <c r="S76" s="30" t="s">
        <v>239</v>
      </c>
      <c r="T76" s="30">
        <v>1</v>
      </c>
      <c r="U76" s="50" t="s">
        <v>118</v>
      </c>
      <c r="V76" s="52">
        <v>820.9</v>
      </c>
      <c r="W76" s="82">
        <v>820.9</v>
      </c>
      <c r="X76" s="96">
        <f t="shared" si="14"/>
        <v>816.00000000000011</v>
      </c>
      <c r="Y76" s="95">
        <v>816.00000000000011</v>
      </c>
      <c r="Z76" s="31" t="s">
        <v>160</v>
      </c>
      <c r="AA76">
        <f t="shared" si="2"/>
        <v>-3.9999999999054126E-3</v>
      </c>
    </row>
    <row r="77" spans="1:28" ht="30" x14ac:dyDescent="0.25">
      <c r="A77" s="3">
        <v>312</v>
      </c>
      <c r="B77" s="67" t="s">
        <v>71</v>
      </c>
      <c r="C77" s="60" t="s">
        <v>35</v>
      </c>
      <c r="D77" s="24"/>
      <c r="E77" s="2"/>
      <c r="F77" s="24"/>
      <c r="G77" s="2">
        <v>3.5</v>
      </c>
      <c r="H77" s="24"/>
      <c r="I77" s="2">
        <v>1</v>
      </c>
      <c r="J77" s="28"/>
      <c r="K77" s="42">
        <v>2</v>
      </c>
      <c r="L77" s="24"/>
      <c r="M77" s="2">
        <v>5</v>
      </c>
      <c r="N77" s="24"/>
      <c r="O77" s="2"/>
      <c r="P77" s="24"/>
      <c r="Q77" s="27">
        <f t="shared" si="13"/>
        <v>11.5</v>
      </c>
      <c r="R77" s="75" t="s">
        <v>71</v>
      </c>
      <c r="S77" s="30" t="s">
        <v>195</v>
      </c>
      <c r="T77" s="30">
        <v>1</v>
      </c>
      <c r="U77" s="50" t="s">
        <v>117</v>
      </c>
      <c r="V77" s="52">
        <v>1313.43</v>
      </c>
      <c r="W77" s="82">
        <v>1313.43</v>
      </c>
      <c r="X77" s="96">
        <f t="shared" si="14"/>
        <v>1305.6000000000001</v>
      </c>
      <c r="Y77" s="95">
        <v>1305.6000000000001</v>
      </c>
      <c r="Z77" s="31" t="s">
        <v>160</v>
      </c>
      <c r="AA77">
        <f t="shared" si="2"/>
        <v>3.6000000000058208E-3</v>
      </c>
    </row>
    <row r="78" spans="1:28" ht="29.25" customHeight="1" x14ac:dyDescent="0.25">
      <c r="A78" s="3">
        <v>313</v>
      </c>
      <c r="B78" s="67" t="s">
        <v>72</v>
      </c>
      <c r="C78" s="60" t="s">
        <v>18</v>
      </c>
      <c r="D78" s="24"/>
      <c r="E78" s="2"/>
      <c r="F78" s="24"/>
      <c r="G78" s="2">
        <v>1</v>
      </c>
      <c r="H78" s="24"/>
      <c r="I78" s="2"/>
      <c r="J78" s="28"/>
      <c r="K78" s="42"/>
      <c r="L78" s="24"/>
      <c r="M78" s="2"/>
      <c r="N78" s="24"/>
      <c r="O78" s="2"/>
      <c r="P78" s="24"/>
      <c r="Q78" s="27">
        <f t="shared" si="13"/>
        <v>1</v>
      </c>
      <c r="R78" s="75" t="s">
        <v>196</v>
      </c>
      <c r="S78" s="30" t="s">
        <v>197</v>
      </c>
      <c r="T78" s="30">
        <v>1</v>
      </c>
      <c r="U78" s="50" t="s">
        <v>118</v>
      </c>
      <c r="V78" s="52">
        <v>1313.43</v>
      </c>
      <c r="W78" s="82">
        <v>1313.43</v>
      </c>
      <c r="X78" s="96">
        <f t="shared" si="14"/>
        <v>1305.6000000000001</v>
      </c>
      <c r="Y78" s="95">
        <v>1305.6000000000001</v>
      </c>
      <c r="Z78" s="31" t="s">
        <v>160</v>
      </c>
      <c r="AA78">
        <f t="shared" si="2"/>
        <v>3.6000000000058208E-3</v>
      </c>
    </row>
    <row r="79" spans="1:28" ht="28.5" customHeight="1" x14ac:dyDescent="0.25">
      <c r="A79" s="3">
        <v>314</v>
      </c>
      <c r="B79" s="67" t="s">
        <v>73</v>
      </c>
      <c r="C79" s="60" t="s">
        <v>35</v>
      </c>
      <c r="D79" s="24"/>
      <c r="E79" s="2"/>
      <c r="F79" s="24"/>
      <c r="G79" s="2"/>
      <c r="H79" s="24"/>
      <c r="I79" s="2"/>
      <c r="J79" s="28"/>
      <c r="K79" s="42"/>
      <c r="L79" s="24"/>
      <c r="M79" s="2"/>
      <c r="N79" s="24"/>
      <c r="O79" s="2"/>
      <c r="P79" s="24"/>
      <c r="Q79" s="27"/>
      <c r="R79" s="75" t="s">
        <v>73</v>
      </c>
      <c r="S79" s="30" t="s">
        <v>198</v>
      </c>
      <c r="T79" s="30">
        <v>1</v>
      </c>
      <c r="U79" s="50" t="s">
        <v>117</v>
      </c>
      <c r="V79" s="52">
        <v>1313.43</v>
      </c>
      <c r="W79" s="82">
        <v>1313.43</v>
      </c>
      <c r="X79" s="96">
        <f t="shared" si="14"/>
        <v>1305.6000000000001</v>
      </c>
      <c r="Y79" s="95">
        <v>1305.6000000000001</v>
      </c>
      <c r="Z79" s="31" t="s">
        <v>160</v>
      </c>
      <c r="AA79">
        <f t="shared" si="2"/>
        <v>3.6000000000058208E-3</v>
      </c>
    </row>
    <row r="80" spans="1:28" ht="29.25" customHeight="1" x14ac:dyDescent="0.25">
      <c r="A80" s="3">
        <v>315</v>
      </c>
      <c r="B80" s="67" t="s">
        <v>74</v>
      </c>
      <c r="C80" s="60" t="s">
        <v>18</v>
      </c>
      <c r="D80" s="24"/>
      <c r="E80" s="2"/>
      <c r="F80" s="24"/>
      <c r="G80" s="2">
        <v>5</v>
      </c>
      <c r="H80" s="24"/>
      <c r="I80" s="2">
        <v>6</v>
      </c>
      <c r="J80" s="28"/>
      <c r="K80" s="42">
        <v>2</v>
      </c>
      <c r="L80" s="24"/>
      <c r="M80" s="2"/>
      <c r="N80" s="24"/>
      <c r="O80" s="2"/>
      <c r="P80" s="24"/>
      <c r="Q80" s="27">
        <f t="shared" ref="Q80" si="15">O80+M80+K80+I80+G80+E80</f>
        <v>13</v>
      </c>
      <c r="R80" s="75" t="s">
        <v>74</v>
      </c>
      <c r="S80" s="30" t="s">
        <v>199</v>
      </c>
      <c r="T80" s="30">
        <v>1</v>
      </c>
      <c r="U80" s="50" t="s">
        <v>118</v>
      </c>
      <c r="V80" s="52">
        <v>547.26</v>
      </c>
      <c r="W80" s="82">
        <v>547.26</v>
      </c>
      <c r="X80" s="96">
        <f t="shared" si="14"/>
        <v>544</v>
      </c>
      <c r="Y80" s="95">
        <v>544</v>
      </c>
      <c r="Z80" s="31" t="s">
        <v>160</v>
      </c>
      <c r="AA80">
        <f t="shared" si="2"/>
        <v>4.0000000000190994E-3</v>
      </c>
    </row>
    <row r="81" spans="1:27" ht="30" customHeight="1" x14ac:dyDescent="0.25">
      <c r="A81" s="3">
        <v>316</v>
      </c>
      <c r="B81" s="67" t="s">
        <v>75</v>
      </c>
      <c r="C81" s="60" t="s">
        <v>35</v>
      </c>
      <c r="D81" s="24"/>
      <c r="E81" s="2"/>
      <c r="F81" s="24"/>
      <c r="G81" s="2"/>
      <c r="H81" s="24"/>
      <c r="I81" s="2"/>
      <c r="J81" s="28"/>
      <c r="K81" s="42"/>
      <c r="L81" s="24"/>
      <c r="M81" s="2"/>
      <c r="N81" s="24"/>
      <c r="O81" s="2"/>
      <c r="P81" s="24"/>
      <c r="Q81" s="27"/>
      <c r="R81" s="75" t="s">
        <v>75</v>
      </c>
      <c r="S81" s="30" t="s">
        <v>200</v>
      </c>
      <c r="T81" s="30">
        <v>1</v>
      </c>
      <c r="U81" s="50" t="s">
        <v>117</v>
      </c>
      <c r="V81" s="52">
        <v>1641.79</v>
      </c>
      <c r="W81" s="82">
        <v>1641.79</v>
      </c>
      <c r="X81" s="96">
        <f t="shared" si="14"/>
        <v>1632.0000000000002</v>
      </c>
      <c r="Y81" s="95">
        <v>1632.0000000000002</v>
      </c>
      <c r="Z81" s="31" t="s">
        <v>160</v>
      </c>
      <c r="AA81">
        <f t="shared" si="2"/>
        <v>2.00000000018008E-3</v>
      </c>
    </row>
    <row r="82" spans="1:27" ht="15.75" x14ac:dyDescent="0.25">
      <c r="A82" s="19" t="s">
        <v>76</v>
      </c>
      <c r="B82" s="67"/>
      <c r="C82" s="60"/>
      <c r="D82" s="24"/>
      <c r="E82" s="2"/>
      <c r="F82" s="24"/>
      <c r="G82" s="2"/>
      <c r="H82" s="24"/>
      <c r="I82" s="2"/>
      <c r="J82" s="28"/>
      <c r="K82" s="42"/>
      <c r="L82" s="24"/>
      <c r="M82" s="2"/>
      <c r="N82" s="24"/>
      <c r="O82" s="2"/>
      <c r="P82" s="24"/>
      <c r="Q82" s="27"/>
      <c r="R82" s="74"/>
      <c r="S82" s="40"/>
      <c r="T82" s="40"/>
      <c r="U82" s="51"/>
      <c r="V82" s="54"/>
      <c r="W82" s="81"/>
      <c r="X82" s="85"/>
      <c r="Y82" s="86"/>
      <c r="Z82" s="41"/>
      <c r="AA82">
        <f t="shared" si="2"/>
        <v>0</v>
      </c>
    </row>
    <row r="83" spans="1:27" ht="30" x14ac:dyDescent="0.25">
      <c r="A83" s="3">
        <v>400</v>
      </c>
      <c r="B83" s="67" t="s">
        <v>77</v>
      </c>
      <c r="C83" s="60" t="s">
        <v>35</v>
      </c>
      <c r="D83" s="24"/>
      <c r="E83" s="2">
        <v>10</v>
      </c>
      <c r="F83" s="24"/>
      <c r="G83" s="2">
        <v>26.5</v>
      </c>
      <c r="H83" s="24"/>
      <c r="I83" s="2">
        <v>6</v>
      </c>
      <c r="J83" s="28"/>
      <c r="K83" s="42">
        <v>15</v>
      </c>
      <c r="L83" s="24"/>
      <c r="M83" s="2">
        <v>24</v>
      </c>
      <c r="N83" s="24"/>
      <c r="O83" s="2">
        <v>3</v>
      </c>
      <c r="P83" s="24"/>
      <c r="Q83" s="27">
        <f t="shared" ref="Q83:Q87" si="16">O83+M83+K83+I83+G83+E83</f>
        <v>84.5</v>
      </c>
      <c r="R83" s="75" t="s">
        <v>209</v>
      </c>
      <c r="S83" s="30" t="s">
        <v>208</v>
      </c>
      <c r="T83" s="30">
        <v>1</v>
      </c>
      <c r="U83" s="50" t="s">
        <v>117</v>
      </c>
      <c r="V83" s="52">
        <v>1094.53</v>
      </c>
      <c r="W83" s="82">
        <v>1094.53</v>
      </c>
      <c r="X83" s="96">
        <f t="shared" ref="X83:X96" si="17">Y83</f>
        <v>1088</v>
      </c>
      <c r="Y83" s="95">
        <v>1088</v>
      </c>
      <c r="Z83" s="31" t="s">
        <v>160</v>
      </c>
      <c r="AA83">
        <f t="shared" si="2"/>
        <v>-1.9999999999527063E-3</v>
      </c>
    </row>
    <row r="84" spans="1:27" ht="30" customHeight="1" x14ac:dyDescent="0.25">
      <c r="A84" s="3">
        <v>401</v>
      </c>
      <c r="B84" s="67" t="s">
        <v>78</v>
      </c>
      <c r="C84" s="60" t="s">
        <v>35</v>
      </c>
      <c r="D84" s="24"/>
      <c r="E84" s="2"/>
      <c r="F84" s="24"/>
      <c r="G84" s="2">
        <v>0.5</v>
      </c>
      <c r="H84" s="24"/>
      <c r="I84" s="2"/>
      <c r="J84" s="28"/>
      <c r="K84" s="42"/>
      <c r="L84" s="24"/>
      <c r="M84" s="2"/>
      <c r="N84" s="24"/>
      <c r="O84" s="2"/>
      <c r="P84" s="24"/>
      <c r="Q84" s="27">
        <f t="shared" si="16"/>
        <v>0.5</v>
      </c>
      <c r="R84" s="75" t="s">
        <v>201</v>
      </c>
      <c r="S84" s="30" t="s">
        <v>202</v>
      </c>
      <c r="T84" s="30">
        <v>1</v>
      </c>
      <c r="U84" s="50" t="s">
        <v>117</v>
      </c>
      <c r="V84" s="52">
        <v>766.17</v>
      </c>
      <c r="W84" s="82">
        <v>766.17</v>
      </c>
      <c r="X84" s="96">
        <f t="shared" si="17"/>
        <v>761.6</v>
      </c>
      <c r="Y84" s="95">
        <v>761.6</v>
      </c>
      <c r="Z84" s="31" t="s">
        <v>160</v>
      </c>
      <c r="AA84">
        <f t="shared" si="2"/>
        <v>-3.9999999989959178E-4</v>
      </c>
    </row>
    <row r="85" spans="1:27" ht="29.25" customHeight="1" x14ac:dyDescent="0.25">
      <c r="A85" s="3">
        <v>402</v>
      </c>
      <c r="B85" s="67" t="s">
        <v>79</v>
      </c>
      <c r="C85" s="60" t="s">
        <v>35</v>
      </c>
      <c r="D85" s="24"/>
      <c r="E85" s="2">
        <v>3</v>
      </c>
      <c r="F85" s="24"/>
      <c r="G85" s="2">
        <v>3</v>
      </c>
      <c r="H85" s="24"/>
      <c r="I85" s="2"/>
      <c r="J85" s="28"/>
      <c r="K85" s="42">
        <v>4</v>
      </c>
      <c r="L85" s="24"/>
      <c r="M85" s="2"/>
      <c r="N85" s="24"/>
      <c r="O85" s="2"/>
      <c r="P85" s="24"/>
      <c r="Q85" s="27">
        <f t="shared" si="16"/>
        <v>10</v>
      </c>
      <c r="R85" s="75" t="s">
        <v>210</v>
      </c>
      <c r="S85" s="30" t="s">
        <v>211</v>
      </c>
      <c r="T85" s="30">
        <v>1</v>
      </c>
      <c r="U85" s="50" t="s">
        <v>117</v>
      </c>
      <c r="V85" s="52">
        <v>656.72</v>
      </c>
      <c r="W85" s="82">
        <v>656.72</v>
      </c>
      <c r="X85" s="96">
        <f t="shared" si="17"/>
        <v>652.80000000000007</v>
      </c>
      <c r="Y85" s="95">
        <v>652.80000000000007</v>
      </c>
      <c r="Z85" s="31" t="s">
        <v>160</v>
      </c>
      <c r="AA85">
        <f t="shared" ref="AA85:AA104" si="18">X85*1.006-V85</f>
        <v>-3.1999999999925421E-3</v>
      </c>
    </row>
    <row r="86" spans="1:27" ht="27" customHeight="1" x14ac:dyDescent="0.25">
      <c r="A86" s="3">
        <v>403</v>
      </c>
      <c r="B86" s="67" t="s">
        <v>80</v>
      </c>
      <c r="C86" s="60" t="s">
        <v>35</v>
      </c>
      <c r="D86" s="24"/>
      <c r="E86" s="2">
        <v>1</v>
      </c>
      <c r="F86" s="24"/>
      <c r="G86" s="2">
        <v>1</v>
      </c>
      <c r="H86" s="24"/>
      <c r="I86" s="2">
        <v>1</v>
      </c>
      <c r="J86" s="28"/>
      <c r="K86" s="42"/>
      <c r="L86" s="24"/>
      <c r="M86" s="2">
        <v>3</v>
      </c>
      <c r="N86" s="24"/>
      <c r="O86" s="2"/>
      <c r="P86" s="24"/>
      <c r="Q86" s="27">
        <f t="shared" si="16"/>
        <v>6</v>
      </c>
      <c r="R86" s="75" t="s">
        <v>213</v>
      </c>
      <c r="S86" s="30" t="s">
        <v>212</v>
      </c>
      <c r="T86" s="30">
        <v>1</v>
      </c>
      <c r="U86" s="50" t="s">
        <v>117</v>
      </c>
      <c r="V86" s="52">
        <v>766.17</v>
      </c>
      <c r="W86" s="82">
        <v>766.17</v>
      </c>
      <c r="X86" s="96">
        <f t="shared" si="17"/>
        <v>761.6</v>
      </c>
      <c r="Y86" s="95">
        <v>761.6</v>
      </c>
      <c r="Z86" s="31" t="s">
        <v>160</v>
      </c>
      <c r="AA86">
        <f t="shared" si="18"/>
        <v>-3.9999999989959178E-4</v>
      </c>
    </row>
    <row r="87" spans="1:27" ht="27" customHeight="1" x14ac:dyDescent="0.25">
      <c r="A87" s="3">
        <v>404</v>
      </c>
      <c r="B87" s="67" t="s">
        <v>81</v>
      </c>
      <c r="C87" s="60" t="s">
        <v>35</v>
      </c>
      <c r="D87" s="24"/>
      <c r="E87" s="2"/>
      <c r="F87" s="24"/>
      <c r="G87" s="2">
        <v>2</v>
      </c>
      <c r="H87" s="24"/>
      <c r="I87" s="2"/>
      <c r="J87" s="28"/>
      <c r="K87" s="42"/>
      <c r="L87" s="24"/>
      <c r="M87" s="2">
        <v>1</v>
      </c>
      <c r="N87" s="24"/>
      <c r="O87" s="2"/>
      <c r="P87" s="24"/>
      <c r="Q87" s="27">
        <f t="shared" si="16"/>
        <v>3</v>
      </c>
      <c r="R87" s="75" t="s">
        <v>214</v>
      </c>
      <c r="S87" s="30" t="s">
        <v>215</v>
      </c>
      <c r="T87" s="30">
        <v>1</v>
      </c>
      <c r="U87" s="50" t="s">
        <v>117</v>
      </c>
      <c r="V87" s="52">
        <v>656.72</v>
      </c>
      <c r="W87" s="82">
        <v>656.72</v>
      </c>
      <c r="X87" s="96">
        <f t="shared" si="17"/>
        <v>652.80000000000007</v>
      </c>
      <c r="Y87" s="95">
        <v>652.80000000000007</v>
      </c>
      <c r="Z87" s="31" t="s">
        <v>160</v>
      </c>
      <c r="AA87">
        <f t="shared" si="18"/>
        <v>-3.1999999999925421E-3</v>
      </c>
    </row>
    <row r="88" spans="1:27" ht="30" customHeight="1" x14ac:dyDescent="0.25">
      <c r="A88" s="3">
        <v>405</v>
      </c>
      <c r="B88" s="67" t="s">
        <v>82</v>
      </c>
      <c r="C88" s="60" t="s">
        <v>35</v>
      </c>
      <c r="D88" s="24"/>
      <c r="E88" s="2"/>
      <c r="F88" s="24"/>
      <c r="G88" s="2"/>
      <c r="H88" s="24"/>
      <c r="I88" s="2"/>
      <c r="J88" s="28"/>
      <c r="K88" s="42"/>
      <c r="L88" s="24"/>
      <c r="M88" s="2"/>
      <c r="N88" s="24"/>
      <c r="O88" s="2"/>
      <c r="P88" s="24"/>
      <c r="Q88" s="27"/>
      <c r="R88" s="75" t="s">
        <v>216</v>
      </c>
      <c r="S88" s="30" t="s">
        <v>217</v>
      </c>
      <c r="T88" s="30">
        <v>1</v>
      </c>
      <c r="U88" s="50" t="s">
        <v>117</v>
      </c>
      <c r="V88" s="52">
        <v>1094.53</v>
      </c>
      <c r="W88" s="82">
        <v>1094.53</v>
      </c>
      <c r="X88" s="96">
        <f t="shared" si="17"/>
        <v>1088</v>
      </c>
      <c r="Y88" s="95">
        <v>1088</v>
      </c>
      <c r="Z88" s="31" t="s">
        <v>160</v>
      </c>
      <c r="AA88">
        <f t="shared" si="18"/>
        <v>-1.9999999999527063E-3</v>
      </c>
    </row>
    <row r="89" spans="1:27" ht="29.25" customHeight="1" x14ac:dyDescent="0.25">
      <c r="A89" s="3">
        <v>406</v>
      </c>
      <c r="B89" s="67" t="s">
        <v>83</v>
      </c>
      <c r="C89" s="60" t="s">
        <v>35</v>
      </c>
      <c r="D89" s="24"/>
      <c r="E89" s="2"/>
      <c r="F89" s="24"/>
      <c r="G89" s="2">
        <v>6</v>
      </c>
      <c r="H89" s="24"/>
      <c r="I89" s="2">
        <v>2</v>
      </c>
      <c r="J89" s="28"/>
      <c r="K89" s="42">
        <v>1</v>
      </c>
      <c r="L89" s="24"/>
      <c r="M89" s="2">
        <v>3</v>
      </c>
      <c r="N89" s="24"/>
      <c r="O89" s="2">
        <v>1</v>
      </c>
      <c r="P89" s="24"/>
      <c r="Q89" s="27">
        <f t="shared" ref="Q89" si="19">O89+M89+K89+I89+G89+E89</f>
        <v>13</v>
      </c>
      <c r="R89" s="75" t="s">
        <v>203</v>
      </c>
      <c r="S89" s="30" t="s">
        <v>204</v>
      </c>
      <c r="T89" s="30">
        <v>1</v>
      </c>
      <c r="U89" s="50" t="s">
        <v>117</v>
      </c>
      <c r="V89" s="52">
        <v>1094.53</v>
      </c>
      <c r="W89" s="82">
        <v>1094.53</v>
      </c>
      <c r="X89" s="96">
        <f t="shared" si="17"/>
        <v>1088</v>
      </c>
      <c r="Y89" s="95">
        <v>1088</v>
      </c>
      <c r="Z89" s="31" t="s">
        <v>160</v>
      </c>
      <c r="AA89">
        <f t="shared" si="18"/>
        <v>-1.9999999999527063E-3</v>
      </c>
    </row>
    <row r="90" spans="1:27" ht="30.75" customHeight="1" x14ac:dyDescent="0.25">
      <c r="A90" s="3">
        <v>407</v>
      </c>
      <c r="B90" s="67" t="s">
        <v>84</v>
      </c>
      <c r="C90" s="60" t="s">
        <v>35</v>
      </c>
      <c r="D90" s="24"/>
      <c r="E90" s="2"/>
      <c r="F90" s="24"/>
      <c r="G90" s="2"/>
      <c r="H90" s="24"/>
      <c r="I90" s="2"/>
      <c r="J90" s="28"/>
      <c r="K90" s="42"/>
      <c r="L90" s="24"/>
      <c r="M90" s="2"/>
      <c r="N90" s="24"/>
      <c r="O90" s="2"/>
      <c r="P90" s="24"/>
      <c r="Q90" s="27"/>
      <c r="R90" s="75" t="s">
        <v>205</v>
      </c>
      <c r="S90" s="30" t="s">
        <v>206</v>
      </c>
      <c r="T90" s="30">
        <v>1</v>
      </c>
      <c r="U90" s="50" t="s">
        <v>117</v>
      </c>
      <c r="V90" s="52">
        <v>437.81</v>
      </c>
      <c r="W90" s="82">
        <v>437.81</v>
      </c>
      <c r="X90" s="96">
        <f t="shared" si="17"/>
        <v>435.20000000000005</v>
      </c>
      <c r="Y90" s="95">
        <v>435.20000000000005</v>
      </c>
      <c r="Z90" s="31" t="s">
        <v>160</v>
      </c>
      <c r="AA90">
        <f t="shared" si="18"/>
        <v>1.2000000000398359E-3</v>
      </c>
    </row>
    <row r="91" spans="1:27" ht="30.75" customHeight="1" x14ac:dyDescent="0.25">
      <c r="A91" s="3">
        <v>408</v>
      </c>
      <c r="B91" s="67" t="s">
        <v>85</v>
      </c>
      <c r="C91" s="60" t="s">
        <v>35</v>
      </c>
      <c r="D91" s="24"/>
      <c r="E91" s="2"/>
      <c r="F91" s="24"/>
      <c r="G91" s="2"/>
      <c r="H91" s="24"/>
      <c r="I91" s="2"/>
      <c r="J91" s="28"/>
      <c r="K91" s="42"/>
      <c r="L91" s="24"/>
      <c r="M91" s="2"/>
      <c r="N91" s="24"/>
      <c r="O91" s="2"/>
      <c r="P91" s="24"/>
      <c r="Q91" s="27"/>
      <c r="R91" s="75" t="s">
        <v>85</v>
      </c>
      <c r="S91" s="30" t="s">
        <v>207</v>
      </c>
      <c r="T91" s="30">
        <v>1</v>
      </c>
      <c r="U91" s="50" t="s">
        <v>117</v>
      </c>
      <c r="V91" s="52">
        <v>437.81</v>
      </c>
      <c r="W91" s="82">
        <v>437.81</v>
      </c>
      <c r="X91" s="96">
        <f t="shared" si="17"/>
        <v>435.20000000000005</v>
      </c>
      <c r="Y91" s="95">
        <v>435.20000000000005</v>
      </c>
      <c r="Z91" s="31" t="s">
        <v>160</v>
      </c>
      <c r="AA91">
        <f t="shared" si="18"/>
        <v>1.2000000000398359E-3</v>
      </c>
    </row>
    <row r="92" spans="1:27" ht="30" x14ac:dyDescent="0.25">
      <c r="A92" s="3">
        <v>409</v>
      </c>
      <c r="B92" s="67" t="s">
        <v>86</v>
      </c>
      <c r="C92" s="60" t="s">
        <v>35</v>
      </c>
      <c r="D92" s="24"/>
      <c r="E92" s="2"/>
      <c r="F92" s="24"/>
      <c r="G92" s="2"/>
      <c r="H92" s="24"/>
      <c r="I92" s="2"/>
      <c r="J92" s="28"/>
      <c r="K92" s="42"/>
      <c r="L92" s="24"/>
      <c r="M92" s="2"/>
      <c r="N92" s="24"/>
      <c r="O92" s="2"/>
      <c r="P92" s="24"/>
      <c r="Q92" s="27"/>
      <c r="R92" s="75" t="s">
        <v>244</v>
      </c>
      <c r="S92" s="30" t="s">
        <v>218</v>
      </c>
      <c r="T92" s="30">
        <v>1</v>
      </c>
      <c r="U92" s="50" t="s">
        <v>117</v>
      </c>
      <c r="V92" s="52">
        <v>437.81</v>
      </c>
      <c r="W92" s="82">
        <v>437.81</v>
      </c>
      <c r="X92" s="96">
        <f t="shared" si="17"/>
        <v>435.20000000000005</v>
      </c>
      <c r="Y92" s="95">
        <v>435.20000000000005</v>
      </c>
      <c r="Z92" s="31" t="s">
        <v>160</v>
      </c>
      <c r="AA92">
        <f t="shared" si="18"/>
        <v>1.2000000000398359E-3</v>
      </c>
    </row>
    <row r="93" spans="1:27" ht="30" x14ac:dyDescent="0.25">
      <c r="A93" s="3">
        <v>410</v>
      </c>
      <c r="B93" s="67" t="s">
        <v>87</v>
      </c>
      <c r="C93" s="60" t="s">
        <v>18</v>
      </c>
      <c r="D93" s="24"/>
      <c r="E93" s="2">
        <v>1</v>
      </c>
      <c r="F93" s="24"/>
      <c r="G93" s="2"/>
      <c r="H93" s="24"/>
      <c r="I93" s="2">
        <v>2</v>
      </c>
      <c r="J93" s="28"/>
      <c r="K93" s="42"/>
      <c r="L93" s="24"/>
      <c r="M93" s="2"/>
      <c r="N93" s="24"/>
      <c r="O93" s="2"/>
      <c r="P93" s="24"/>
      <c r="Q93" s="27">
        <f t="shared" ref="Q93" si="20">O93+M93+K93+I93+G93+E93</f>
        <v>3</v>
      </c>
      <c r="R93" s="75" t="s">
        <v>219</v>
      </c>
      <c r="S93" s="30" t="s">
        <v>220</v>
      </c>
      <c r="T93" s="30">
        <v>1</v>
      </c>
      <c r="U93" s="50" t="s">
        <v>118</v>
      </c>
      <c r="V93" s="52">
        <v>1094.53</v>
      </c>
      <c r="W93" s="82">
        <v>1094.53</v>
      </c>
      <c r="X93" s="96">
        <f t="shared" si="17"/>
        <v>1088</v>
      </c>
      <c r="Y93" s="95">
        <v>1088</v>
      </c>
      <c r="Z93" s="31" t="s">
        <v>160</v>
      </c>
      <c r="AA93">
        <f t="shared" si="18"/>
        <v>-1.9999999999527063E-3</v>
      </c>
    </row>
    <row r="94" spans="1:27" ht="30" x14ac:dyDescent="0.25">
      <c r="A94" s="3">
        <v>411</v>
      </c>
      <c r="B94" s="67" t="s">
        <v>88</v>
      </c>
      <c r="C94" s="60" t="s">
        <v>18</v>
      </c>
      <c r="D94" s="24"/>
      <c r="E94" s="2"/>
      <c r="F94" s="24"/>
      <c r="G94" s="2"/>
      <c r="H94" s="24"/>
      <c r="I94" s="2"/>
      <c r="J94" s="28"/>
      <c r="K94" s="42"/>
      <c r="L94" s="24"/>
      <c r="M94" s="2"/>
      <c r="N94" s="24"/>
      <c r="O94" s="2"/>
      <c r="P94" s="24"/>
      <c r="Q94" s="27"/>
      <c r="R94" s="75" t="s">
        <v>224</v>
      </c>
      <c r="S94" s="30" t="s">
        <v>221</v>
      </c>
      <c r="T94" s="30">
        <v>1</v>
      </c>
      <c r="U94" s="50" t="s">
        <v>118</v>
      </c>
      <c r="V94" s="52">
        <v>1422.89</v>
      </c>
      <c r="W94" s="82">
        <v>1422.89</v>
      </c>
      <c r="X94" s="96">
        <f t="shared" si="17"/>
        <v>1414.4</v>
      </c>
      <c r="Y94" s="95">
        <v>1414.4</v>
      </c>
      <c r="Z94" s="31" t="s">
        <v>160</v>
      </c>
      <c r="AA94">
        <f t="shared" si="18"/>
        <v>-3.6000000000058208E-3</v>
      </c>
    </row>
    <row r="95" spans="1:27" ht="45" x14ac:dyDescent="0.25">
      <c r="A95" s="3">
        <v>412</v>
      </c>
      <c r="B95" s="67" t="s">
        <v>89</v>
      </c>
      <c r="C95" s="60" t="s">
        <v>18</v>
      </c>
      <c r="D95" s="24"/>
      <c r="E95" s="2"/>
      <c r="F95" s="24"/>
      <c r="G95" s="2">
        <v>16</v>
      </c>
      <c r="H95" s="24"/>
      <c r="I95" s="2">
        <v>6</v>
      </c>
      <c r="J95" s="28"/>
      <c r="K95" s="42"/>
      <c r="L95" s="24"/>
      <c r="M95" s="2">
        <v>20</v>
      </c>
      <c r="N95" s="24"/>
      <c r="O95" s="2">
        <v>4</v>
      </c>
      <c r="P95" s="24"/>
      <c r="Q95" s="27">
        <f t="shared" ref="Q95" si="21">O95+M95+K95+I95+G95+E95</f>
        <v>46</v>
      </c>
      <c r="R95" s="75" t="s">
        <v>223</v>
      </c>
      <c r="S95" s="30" t="s">
        <v>222</v>
      </c>
      <c r="T95" s="30">
        <v>1</v>
      </c>
      <c r="U95" s="50" t="s">
        <v>118</v>
      </c>
      <c r="V95" s="52">
        <v>547.26</v>
      </c>
      <c r="W95" s="82">
        <v>547.26</v>
      </c>
      <c r="X95" s="96">
        <f t="shared" si="17"/>
        <v>544</v>
      </c>
      <c r="Y95" s="95">
        <v>544</v>
      </c>
      <c r="Z95" s="31" t="s">
        <v>160</v>
      </c>
      <c r="AA95">
        <f t="shared" si="18"/>
        <v>4.0000000000190994E-3</v>
      </c>
    </row>
    <row r="96" spans="1:27" ht="30" x14ac:dyDescent="0.25">
      <c r="A96" s="79">
        <v>413</v>
      </c>
      <c r="B96" s="78" t="s">
        <v>252</v>
      </c>
      <c r="C96" s="60"/>
      <c r="D96" s="24"/>
      <c r="E96" s="2"/>
      <c r="F96" s="24"/>
      <c r="G96" s="2"/>
      <c r="H96" s="24"/>
      <c r="I96" s="2"/>
      <c r="J96" s="28"/>
      <c r="K96" s="42"/>
      <c r="L96" s="24"/>
      <c r="M96" s="2"/>
      <c r="N96" s="24"/>
      <c r="O96" s="2"/>
      <c r="P96" s="24"/>
      <c r="Q96" s="27"/>
      <c r="R96" s="75" t="s">
        <v>253</v>
      </c>
      <c r="S96" s="30" t="s">
        <v>254</v>
      </c>
      <c r="T96" s="30">
        <v>1</v>
      </c>
      <c r="U96" s="50" t="s">
        <v>118</v>
      </c>
      <c r="V96" s="52">
        <v>503</v>
      </c>
      <c r="W96" s="82">
        <v>503</v>
      </c>
      <c r="X96" s="96">
        <f t="shared" si="17"/>
        <v>500</v>
      </c>
      <c r="Y96" s="95">
        <v>500</v>
      </c>
      <c r="Z96" s="31" t="s">
        <v>160</v>
      </c>
      <c r="AA96">
        <f t="shared" si="18"/>
        <v>0</v>
      </c>
    </row>
    <row r="97" spans="1:27" x14ac:dyDescent="0.25">
      <c r="A97" s="104"/>
      <c r="B97" s="105"/>
      <c r="C97" s="60"/>
      <c r="D97" s="24"/>
      <c r="E97" s="2"/>
      <c r="F97" s="24"/>
      <c r="G97" s="2"/>
      <c r="H97" s="24"/>
      <c r="I97" s="2"/>
      <c r="J97" s="28"/>
      <c r="K97" s="42"/>
      <c r="L97" s="24"/>
      <c r="M97" s="2"/>
      <c r="N97" s="24"/>
      <c r="O97" s="2"/>
      <c r="P97" s="24"/>
      <c r="Q97" s="27"/>
      <c r="R97" s="74"/>
      <c r="S97" s="40"/>
      <c r="T97" s="40"/>
      <c r="U97" s="51"/>
      <c r="V97" s="54"/>
      <c r="W97" s="81"/>
      <c r="X97" s="85"/>
      <c r="Y97" s="86"/>
      <c r="Z97" s="41"/>
      <c r="AA97">
        <f t="shared" si="18"/>
        <v>0</v>
      </c>
    </row>
    <row r="98" spans="1:27" ht="15.75" x14ac:dyDescent="0.25">
      <c r="A98" s="19" t="s">
        <v>90</v>
      </c>
      <c r="B98" s="67"/>
      <c r="C98" s="60"/>
      <c r="D98" s="24"/>
      <c r="E98" s="2"/>
      <c r="F98" s="24"/>
      <c r="G98" s="2"/>
      <c r="H98" s="24"/>
      <c r="I98" s="2"/>
      <c r="J98" s="28"/>
      <c r="K98" s="42"/>
      <c r="L98" s="24"/>
      <c r="M98" s="2"/>
      <c r="N98" s="24"/>
      <c r="O98" s="2"/>
      <c r="P98" s="24"/>
      <c r="Q98" s="27"/>
      <c r="R98" s="74"/>
      <c r="S98" s="40"/>
      <c r="T98" s="40"/>
      <c r="U98" s="51"/>
      <c r="V98" s="54"/>
      <c r="W98" s="81"/>
      <c r="X98" s="85"/>
      <c r="Y98" s="86"/>
      <c r="Z98" s="41"/>
      <c r="AA98">
        <f t="shared" si="18"/>
        <v>0</v>
      </c>
    </row>
    <row r="99" spans="1:27" ht="30" x14ac:dyDescent="0.25">
      <c r="A99" s="3">
        <v>500</v>
      </c>
      <c r="B99" s="72" t="s">
        <v>103</v>
      </c>
      <c r="C99" s="60" t="s">
        <v>18</v>
      </c>
      <c r="D99" s="24"/>
      <c r="E99" s="2">
        <v>139</v>
      </c>
      <c r="F99" s="24"/>
      <c r="G99" s="2">
        <v>230</v>
      </c>
      <c r="H99" s="24"/>
      <c r="I99" s="2">
        <v>81.5</v>
      </c>
      <c r="J99" s="28"/>
      <c r="K99" s="42">
        <v>347</v>
      </c>
      <c r="L99" s="24"/>
      <c r="M99" s="2"/>
      <c r="N99" s="24"/>
      <c r="O99" s="2">
        <v>47.5</v>
      </c>
      <c r="P99" s="24"/>
      <c r="Q99" s="27">
        <f t="shared" ref="Q99" si="22">O99+M99+K99+I99+G99+E99</f>
        <v>845</v>
      </c>
      <c r="R99" s="75" t="s">
        <v>225</v>
      </c>
      <c r="S99" s="30" t="s">
        <v>226</v>
      </c>
      <c r="T99" s="30">
        <v>1</v>
      </c>
      <c r="U99" s="50" t="s">
        <v>118</v>
      </c>
      <c r="V99" s="52">
        <v>853.73</v>
      </c>
      <c r="W99" s="82">
        <v>853.73</v>
      </c>
      <c r="X99" s="96">
        <f>Y99</f>
        <v>848.6400000000001</v>
      </c>
      <c r="Y99" s="95">
        <v>848.6400000000001</v>
      </c>
      <c r="Z99" s="31" t="s">
        <v>160</v>
      </c>
      <c r="AA99">
        <f t="shared" si="18"/>
        <v>1.8400000001292938E-3</v>
      </c>
    </row>
    <row r="100" spans="1:27" ht="30" x14ac:dyDescent="0.25">
      <c r="A100" s="3">
        <v>501</v>
      </c>
      <c r="B100" s="72" t="s">
        <v>102</v>
      </c>
      <c r="C100" s="60" t="s">
        <v>18</v>
      </c>
      <c r="D100" s="24"/>
      <c r="E100" s="2"/>
      <c r="F100" s="24"/>
      <c r="G100" s="2"/>
      <c r="H100" s="24"/>
      <c r="I100" s="2"/>
      <c r="J100" s="29"/>
      <c r="K100" s="43"/>
      <c r="L100" s="24"/>
      <c r="M100" s="2"/>
      <c r="N100" s="24"/>
      <c r="O100" s="2"/>
      <c r="P100" s="24"/>
      <c r="Q100" s="27"/>
      <c r="R100" s="75" t="s">
        <v>227</v>
      </c>
      <c r="S100" s="30" t="s">
        <v>228</v>
      </c>
      <c r="T100" s="30">
        <v>1</v>
      </c>
      <c r="U100" s="50" t="s">
        <v>118</v>
      </c>
      <c r="V100" s="52">
        <v>1236.82</v>
      </c>
      <c r="W100" s="82">
        <v>1236.82</v>
      </c>
      <c r="X100" s="96">
        <f>Y100</f>
        <v>1229.44</v>
      </c>
      <c r="Y100" s="95">
        <v>1229.44</v>
      </c>
      <c r="Z100" s="31" t="s">
        <v>160</v>
      </c>
      <c r="AA100">
        <f t="shared" si="18"/>
        <v>-3.3599999999296415E-3</v>
      </c>
    </row>
    <row r="101" spans="1:27" ht="15.75" x14ac:dyDescent="0.25">
      <c r="A101" s="19" t="s">
        <v>91</v>
      </c>
      <c r="B101" s="67"/>
      <c r="C101" s="60"/>
      <c r="D101" s="24"/>
      <c r="E101" s="2"/>
      <c r="F101" s="24"/>
      <c r="G101" s="2"/>
      <c r="H101" s="24"/>
      <c r="I101" s="2"/>
      <c r="J101" s="28"/>
      <c r="K101" s="42"/>
      <c r="L101" s="24"/>
      <c r="M101" s="2"/>
      <c r="N101" s="24"/>
      <c r="O101" s="2"/>
      <c r="P101" s="24"/>
      <c r="Q101" s="27"/>
      <c r="R101" s="74"/>
      <c r="S101" s="40"/>
      <c r="T101" s="40"/>
      <c r="U101" s="51"/>
      <c r="V101" s="53"/>
      <c r="W101" s="81"/>
      <c r="X101" s="85"/>
      <c r="Y101" s="86"/>
      <c r="Z101" s="41"/>
      <c r="AA101">
        <f t="shared" si="18"/>
        <v>0</v>
      </c>
    </row>
    <row r="102" spans="1:27" ht="30" x14ac:dyDescent="0.25">
      <c r="A102" s="3">
        <v>900</v>
      </c>
      <c r="B102" s="72" t="s">
        <v>92</v>
      </c>
      <c r="C102" s="60" t="s">
        <v>93</v>
      </c>
      <c r="D102" s="24"/>
      <c r="E102" s="2"/>
      <c r="F102" s="24"/>
      <c r="G102" s="2">
        <v>270</v>
      </c>
      <c r="H102" s="24"/>
      <c r="I102" s="2"/>
      <c r="J102" s="28"/>
      <c r="K102" s="42"/>
      <c r="L102" s="24"/>
      <c r="M102" s="2">
        <v>45</v>
      </c>
      <c r="N102" s="24"/>
      <c r="O102" s="2">
        <v>60</v>
      </c>
      <c r="P102" s="24"/>
      <c r="Q102" s="27">
        <f t="shared" ref="Q102:Q104" si="23">O102+M102+K102+I102+G102+E102</f>
        <v>375</v>
      </c>
      <c r="R102" s="75" t="s">
        <v>229</v>
      </c>
      <c r="S102" s="30" t="s">
        <v>230</v>
      </c>
      <c r="T102" s="30">
        <v>1</v>
      </c>
      <c r="U102" s="50" t="s">
        <v>231</v>
      </c>
      <c r="V102" s="52">
        <v>21.89</v>
      </c>
      <c r="W102" s="82">
        <v>21.89</v>
      </c>
      <c r="X102" s="96">
        <f>Y102</f>
        <v>21.76</v>
      </c>
      <c r="Y102" s="95">
        <v>21.76</v>
      </c>
      <c r="Z102" s="31" t="s">
        <v>160</v>
      </c>
      <c r="AA102">
        <f t="shared" si="18"/>
        <v>5.6000000000011596E-4</v>
      </c>
    </row>
    <row r="103" spans="1:27" ht="30" x14ac:dyDescent="0.25">
      <c r="A103" s="3">
        <v>901</v>
      </c>
      <c r="B103" s="72" t="s">
        <v>94</v>
      </c>
      <c r="C103" s="60" t="s">
        <v>93</v>
      </c>
      <c r="D103" s="24"/>
      <c r="E103" s="2">
        <v>120</v>
      </c>
      <c r="F103" s="24"/>
      <c r="G103" s="2">
        <v>125</v>
      </c>
      <c r="H103" s="24"/>
      <c r="I103" s="2">
        <f>60+16.08</f>
        <v>76.08</v>
      </c>
      <c r="J103" s="28"/>
      <c r="K103" s="42">
        <v>7</v>
      </c>
      <c r="L103" s="24"/>
      <c r="M103" s="2">
        <v>390</v>
      </c>
      <c r="N103" s="24"/>
      <c r="O103" s="2"/>
      <c r="P103" s="24"/>
      <c r="Q103" s="27">
        <f t="shared" si="23"/>
        <v>718.07999999999993</v>
      </c>
      <c r="R103" s="75" t="s">
        <v>232</v>
      </c>
      <c r="S103" s="30" t="s">
        <v>233</v>
      </c>
      <c r="T103" s="30">
        <v>1</v>
      </c>
      <c r="U103" s="50" t="s">
        <v>231</v>
      </c>
      <c r="V103" s="52">
        <v>15.32</v>
      </c>
      <c r="W103" s="82">
        <v>15.32</v>
      </c>
      <c r="X103" s="96">
        <f>Y103</f>
        <v>15.23</v>
      </c>
      <c r="Y103" s="95">
        <v>15.23</v>
      </c>
      <c r="Z103" s="31" t="s">
        <v>160</v>
      </c>
      <c r="AA103">
        <f t="shared" si="18"/>
        <v>1.3800000000010471E-3</v>
      </c>
    </row>
    <row r="104" spans="1:27" ht="33.75" customHeight="1" thickBot="1" x14ac:dyDescent="0.3">
      <c r="A104" s="21">
        <v>902</v>
      </c>
      <c r="B104" s="71" t="s">
        <v>6</v>
      </c>
      <c r="C104" s="64" t="s">
        <v>95</v>
      </c>
      <c r="D104" s="25"/>
      <c r="E104" s="26"/>
      <c r="F104" s="25"/>
      <c r="G104" s="26">
        <v>7</v>
      </c>
      <c r="H104" s="25"/>
      <c r="I104" s="26">
        <v>1</v>
      </c>
      <c r="J104" s="25"/>
      <c r="K104" s="26">
        <v>3</v>
      </c>
      <c r="L104" s="25"/>
      <c r="M104" s="26">
        <v>3</v>
      </c>
      <c r="N104" s="25"/>
      <c r="O104" s="26"/>
      <c r="P104" s="25"/>
      <c r="Q104" s="27">
        <f t="shared" si="23"/>
        <v>14</v>
      </c>
      <c r="R104" s="76" t="s">
        <v>6</v>
      </c>
      <c r="S104" s="32" t="s">
        <v>234</v>
      </c>
      <c r="T104" s="32">
        <v>1</v>
      </c>
      <c r="U104" s="90" t="s">
        <v>113</v>
      </c>
      <c r="V104" s="91">
        <v>1094.53</v>
      </c>
      <c r="W104" s="92">
        <v>1094.53</v>
      </c>
      <c r="X104" s="87">
        <f>Y104</f>
        <v>1088</v>
      </c>
      <c r="Y104" s="88">
        <v>1088</v>
      </c>
      <c r="Z104" s="77" t="s">
        <v>160</v>
      </c>
      <c r="AA104">
        <f t="shared" si="18"/>
        <v>-1.9999999999527063E-3</v>
      </c>
    </row>
  </sheetData>
  <protectedRanges>
    <protectedRange sqref="A5:E5" name="Range1_1_1"/>
  </protectedRanges>
  <mergeCells count="21">
    <mergeCell ref="T9:T10"/>
    <mergeCell ref="C7:Q8"/>
    <mergeCell ref="A7:B8"/>
    <mergeCell ref="S9:S10"/>
    <mergeCell ref="R9:R10"/>
    <mergeCell ref="A2:Z2"/>
    <mergeCell ref="A97:B97"/>
    <mergeCell ref="P9:Q9"/>
    <mergeCell ref="N9:O9"/>
    <mergeCell ref="L9:M9"/>
    <mergeCell ref="J9:K9"/>
    <mergeCell ref="H9:I9"/>
    <mergeCell ref="F9:G9"/>
    <mergeCell ref="D9:E9"/>
    <mergeCell ref="Z9:Z10"/>
    <mergeCell ref="U9:U10"/>
    <mergeCell ref="W9:W10"/>
    <mergeCell ref="V9:V10"/>
    <mergeCell ref="R7:Z8"/>
    <mergeCell ref="Y9:Y10"/>
    <mergeCell ref="X9:X10"/>
  </mergeCells>
  <hyperlinks>
    <hyperlink ref="G5" r:id="rId1" xr:uid="{00000000-0004-0000-0100-000000000000}"/>
    <hyperlink ref="AH49" r:id="rId2" display="https://sm.dk/lovstof/satser-paa-social-og-aeldreomraadet/satser-paa-social-og-aeldreomraadet-for-2024/hjaelpemidler" xr:uid="{24E426A6-1F15-4D2A-9C66-E655E0B4A1AE}"/>
  </hyperlinks>
  <pageMargins left="0.11811023622047245" right="0.11811023622047245" top="0.35433070866141736" bottom="0.15748031496062992" header="0.31496062992125984" footer="0.31496062992125984"/>
  <pageSetup paperSize="9" scale="78" fitToHeight="14"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CCMMeetingCaseInstanceId xmlns="D288806A-C2AE-430D-8055-33370607954C" xsi:nil="true"/>
    <CCMAgendaItemId xmlns="D288806A-C2AE-430D-8055-33370607954C" xsi:nil="true"/>
    <Aktindsigt xmlns="D288806A-C2AE-430D-8055-33370607954C">Lukket</Aktindsigt>
    <Finalized xmlns="http://schemas.microsoft.com/sharepoint/v3">false</Finalized>
    <Modtagere xmlns="D288806A-C2AE-430D-8055-33370607954C">Helle Haugaard Andersen</Modtagere>
    <IOMStatus xmlns="D288806A-C2AE-430D-8055-33370607954C">Tilbudsliste FIN Fodtøj 2023.xlsx</IOMStatus>
    <CCMAgendaStatus xmlns="D288806A-C2AE-430D-8055-33370607954C" xsi:nil="true"/>
    <TaxCatchAll xmlns="94ecb8f6-7a9c-4e1a-b6cc-5addd21ed29f"/>
    <DocID xmlns="http://schemas.microsoft.com/sharepoint/v3">7833785</DocID>
    <MailHasAttachments xmlns="http://schemas.microsoft.com/sharepoint/v3">false</MailHasAttachments>
    <ErFortrolig xmlns="D288806A-C2AE-430D-8055-33370607954C">0</ErFortrolig>
    <CCMManageRelations xmlns="D288806A-C2AE-430D-8055-33370607954C" xsi:nil="true"/>
    <CCMCognitiveType xmlns="http://schemas.microsoft.com/sharepoint/v3" xsi:nil="true"/>
    <Gruppering xmlns="D288806A-C2AE-430D-8055-33370607954C">Prisregulering</Gruppering>
    <a3c7f3665c3f4ddab65e7e70f16e8438 xmlns="D288806A-C2AE-430D-8055-33370607954C">
      <Terms xmlns="http://schemas.microsoft.com/office/infopath/2007/PartnerControls"/>
    </a3c7f3665c3f4ddab65e7e70f16e8438>
    <JuridiskDato xmlns="D288806A-C2AE-430D-8055-33370607954C">2023-06-28T22:00:00+00:00</JuridiskDato>
    <CaseRecordNumber xmlns="http://schemas.microsoft.com/sharepoint/v3">0</CaseRecordNumber>
    <Korrespondance xmlns="http://schemas.microsoft.com/sharepoint/v3">Intern</Korrespondance>
    <RegistrationDate xmlns="http://schemas.microsoft.com/sharepoint/v3" xsi:nil="true"/>
    <CCMTemplateID xmlns="http://schemas.microsoft.com/sharepoint/v3">0</CCMTemplateID>
    <CaseID xmlns="http://schemas.microsoft.com/sharepoint/v3">EMN-2021-02028</CaseID>
    <TrackID xmlns="http://schemas.microsoft.com/sharepoint/v3" xsi:nil="true"/>
    <Classification xmlns="http://schemas.microsoft.com/sharepoint/v3" xsi:nil="true"/>
    <CCMAgendaDocumentStatus xmlns="D288806A-C2AE-430D-8055-33370607954C">Under udarbejdelse</CCMAgendaDocumentStatus>
    <CCMMeetingCaseLink xmlns="D288806A-C2AE-430D-8055-33370607954C">
      <Url xsi:nil="true"/>
      <Description xsi:nil="true"/>
    </CCMMeetingCaseLink>
    <Related xmlns="http://schemas.microsoft.com/sharepoint/v3">false</Related>
    <Beskrivelse xmlns="D288806A-C2AE-430D-8055-33370607954C" xsi:nil="true"/>
    <CCMConversation xmlns="http://schemas.microsoft.com/sharepoint/v3" xsi:nil="true"/>
    <CCMMeetingCaseId xmlns="D288806A-C2AE-430D-8055-33370607954C" xsi:nil="true"/>
    <CCMSystemID xmlns="http://schemas.microsoft.com/sharepoint/v3">9b5d20fe-b7b6-4bcf-b453-4cf6566880b3</CCMSystemID>
    <Afsender xmlns="D288806A-C2AE-430D-8055-33370607954C">Helle Haugaard Andersen</Afsender>
    <WasEncrypted xmlns="http://schemas.microsoft.com/sharepoint/v3">false</WasEncrypted>
    <WasSigned xmlns="http://schemas.microsoft.com/sharepoint/v3">false</WasSigned>
    <CaseOwner xmlns="http://schemas.microsoft.com/sharepoint/v3">
      <UserInfo>
        <DisplayName>Robert Møller (ROMO)</DisplayName>
        <AccountId>661</AccountId>
        <AccountType/>
      </UserInfo>
    </CaseOwner>
    <CCMShouldUpdateAgendaItemTitle xmlns="d288806a-c2ae-430d-8055-33370607954c">false</CCMShouldUpdateAgendaItemTitle>
    <ReplyTo xmlns="d288806a-c2ae-430d-8055-33370607954c" xsi:nil="true"/>
    <CCMWorkflowSpecialAccess xmlns="http://schemas.microsoft.com/sharepoint/v3">
      <UserInfo>
        <DisplayName/>
        <AccountId xsi:nil="true"/>
        <AccountType/>
      </UserInfo>
    </CCMWorkflowSpecialAccess>
    <Part xmlns="d288806a-c2ae-430d-8055-33370607954c"/>
    <CCMWorkflowDidBrokePermissions xmlns="http://schemas.microsoft.com/sharepoint/v3">false</CCMWorkflowDidBrokePermissions>
    <CCMWorkflowSpecialReadAccess xmlns="http://schemas.microsoft.com/sharepoint/v3">
      <UserInfo>
        <DisplayName/>
        <AccountId xsi:nil="true"/>
        <AccountType/>
      </UserInfo>
    </CCMWorkflowSpecialReadAccess>
    <ErBesvaret xmlns="05a6fd1a-fbab-441d-bb30-ed11cb801188">false</ErBesvaret>
    <CCMWorkflowName xmlns="http://schemas.microsoft.com/sharepoint/v3" xsi:nil="true"/>
    <Frist xmlns="d288806a-c2ae-430d-8055-33370607954c" xsi:nil="true"/>
    <PostListDate xmlns="http://schemas.microsoft.com/sharepoint/v3/fields" xsi:nil="true"/>
    <SvarPaa xmlns="http://schemas.microsoft.com/sharepoint/v3/fields" xsi:nil="true"/>
    <CCMWorkflowInstanceID xmlns="http://schemas.microsoft.com/sharepoint/v3" xsi:nil="true"/>
    <CCMMetadataExtractionStatus xmlns="http://schemas.microsoft.com/sharepoint/v3">CCMPageCount:InProgress;CCMCommentCount:InProgress</CCMMetadataExtractionStatus>
    <CCMCommentCount xmlns="http://schemas.microsoft.com/sharepoint/v3">0</CCMCommentCount>
    <CCMWorkflowStatus xmlns="http://schemas.microsoft.com/sharepoint/v3" xsi:nil="true"/>
    <CCMPreviewAnnotationsTasks xmlns="http://schemas.microsoft.com/sharepoint/v3">0</CCMPreviewAnnotationsTasks>
    <CCMPageCount xmlns="http://schemas.microsoft.com/sharepoint/v3">0</CCMPageCou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398F7DB44DBB7147A344EB7233ACEEC6" ma:contentTypeVersion="14" ma:contentTypeDescription="GetOrganized dokument" ma:contentTypeScope="" ma:versionID="64d794e4ad5ab01c3c9fa8f525361704">
  <xsd:schema xmlns:xsd="http://www.w3.org/2001/XMLSchema" xmlns:xs="http://www.w3.org/2001/XMLSchema" xmlns:p="http://schemas.microsoft.com/office/2006/metadata/properties" xmlns:ns1="http://schemas.microsoft.com/sharepoint/v3" xmlns:ns2="D288806A-C2AE-430D-8055-33370607954C" xmlns:ns3="94ecb8f6-7a9c-4e1a-b6cc-5addd21ed29f" xmlns:ns4="42cb9b27-37da-401f-88ff-0ea7db076fb5" xmlns:ns5="d288806a-c2ae-430d-8055-33370607954c" xmlns:ns6="http://schemas.microsoft.com/sharepoint/v3/fields" xmlns:ns7="05a6fd1a-fbab-441d-bb30-ed11cb801188" targetNamespace="http://schemas.microsoft.com/office/2006/metadata/properties" ma:root="true" ma:fieldsID="e54a484632fe87d10bcd244f5d9c17d0" ns1:_="" ns2:_="" ns3:_="" ns4:_="" ns5:_="" ns6:_="" ns7:_="">
    <xsd:import namespace="http://schemas.microsoft.com/sharepoint/v3"/>
    <xsd:import namespace="D288806A-C2AE-430D-8055-33370607954C"/>
    <xsd:import namespace="94ecb8f6-7a9c-4e1a-b6cc-5addd21ed29f"/>
    <xsd:import namespace="42cb9b27-37da-401f-88ff-0ea7db076fb5"/>
    <xsd:import namespace="d288806a-c2ae-430d-8055-33370607954c"/>
    <xsd:import namespace="http://schemas.microsoft.com/sharepoint/v3/fields"/>
    <xsd:import namespace="05a6fd1a-fbab-441d-bb30-ed11cb801188"/>
    <xsd:element name="properties">
      <xsd:complexType>
        <xsd:sequence>
          <xsd:element name="documentManagement">
            <xsd:complexType>
              <xsd:all>
                <xsd:element ref="ns2:Beskrivelse" minOccurs="0"/>
                <xsd:element ref="ns2:Gruppering" minOccurs="0"/>
                <xsd:element ref="ns1:CaseOwner" minOccurs="0"/>
                <xsd:element ref="ns2:JuridiskDato" minOccurs="0"/>
                <xsd:element ref="ns2:Aktindsigt"/>
                <xsd:element ref="ns1:Korrespondance"/>
                <xsd:element ref="ns2:Afsender" minOccurs="0"/>
                <xsd:element ref="ns2:Modtagere" minOccurs="0"/>
                <xsd:element ref="ns2:IOMStatus" minOccurs="0"/>
                <xsd:element ref="ns2:CCMAgendaDocumentStatus" minOccurs="0"/>
                <xsd:element ref="ns2:CCMAgendaStatus" minOccurs="0"/>
                <xsd:element ref="ns2:CCMMeetingCaseLink" minOccurs="0"/>
                <xsd:element ref="ns1:TrackID" minOccurs="0"/>
                <xsd:element ref="ns1:CCMCognitiveType" minOccurs="0"/>
                <xsd:element ref="ns2:ErFortrolig" minOccurs="0"/>
                <xsd:element ref="ns2:CCMManageRelations"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2:a3c7f3665c3f4ddab65e7e70f16e8438" minOccurs="0"/>
                <xsd:element ref="ns3:TaxCatchAll" minOccurs="0"/>
                <xsd:element ref="ns2:CCMMeetingCaseId" minOccurs="0"/>
                <xsd:element ref="ns2:CCMMeetingCaseInstanceId" minOccurs="0"/>
                <xsd:element ref="ns2:CCMAgendaItemId" minOccurs="0"/>
                <xsd:element ref="ns2:AgendaStatusIcon" minOccurs="0"/>
                <xsd:element ref="ns1:CCMOriginalDocID" minOccurs="0"/>
                <xsd:element ref="ns1:Classification" minOccurs="0"/>
                <xsd:element ref="ns1:CaseID" minOccurs="0"/>
                <xsd:element ref="ns4:SharedWithUsers" minOccurs="0"/>
                <xsd:element ref="ns5:CCMShouldUpdateAgendaItemTitle" minOccurs="0"/>
                <xsd:element ref="ns1:CCMMetadataExtractionStatus" minOccurs="0"/>
                <xsd:element ref="ns1:CCMPageCount" minOccurs="0"/>
                <xsd:element ref="ns1:CCMCommentCount" minOccurs="0"/>
                <xsd:element ref="ns1:CCMPreviewAnnotationsTasks" minOccurs="0"/>
                <xsd:element ref="ns6:PostListDate" minOccurs="0"/>
                <xsd:element ref="ns6:SvarPaa" minOccurs="0"/>
                <xsd:element ref="ns7:ErBesvaret" minOccurs="0"/>
                <xsd:element ref="ns1:CCMWorkflowInstanceID" minOccurs="0"/>
                <xsd:element ref="ns1:CCMWorkflowStatus" minOccurs="0"/>
                <xsd:element ref="ns1:CCMWorkflowName" minOccurs="0"/>
                <xsd:element ref="ns1:CCMWorkflowSpecialAccess" minOccurs="0"/>
                <xsd:element ref="ns1:CCMWorkflowSpecialReadAccess" minOccurs="0"/>
                <xsd:element ref="ns1:CCMWorkflowDidBrokePermissions" minOccurs="0"/>
                <xsd:element ref="ns5:Frist" minOccurs="0"/>
                <xsd:element ref="ns5:ReplyTo" minOccurs="0"/>
                <xsd:element ref="ns5: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Owner" ma:index="4" nillable="true" ma:displayName="Dokumentansvarlig" ma:description="Skriv navn eller initialer" ma:list="UserInfo" ma:SearchPeopleOnly="false" ma:SharePointGroup="0" ma:internalName="Cas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rrespondance" ma:index="7" ma:displayName="Korrespondance" ma:default="Intern" ma:description="Vælg om dokumentet er internt, indgående eller udgående" ma:format="Dropdown" ma:internalName="Korrespondance">
      <xsd:simpleType>
        <xsd:restriction base="dms:Choice">
          <xsd:enumeration value="Intern"/>
          <xsd:enumeration value="Indgående"/>
          <xsd:enumeration value="Udgående"/>
        </xsd:restriction>
      </xsd:simpleType>
    </xsd:element>
    <xsd:element name="TrackID" ma:index="15" nillable="true" ma:displayName="TrackID" ma:internalName="TrackID">
      <xsd:simpleType>
        <xsd:restriction base="dms:Note">
          <xsd:maxLength value="255"/>
        </xsd:restriction>
      </xsd:simpleType>
    </xsd:element>
    <xsd:element name="CCMCognitiveType" ma:index="17" nillable="true" ma:displayName="CognitiveType" ma:decimals="0" ma:description="" ma:internalName="CCMCognitiveType" ma:readOnly="false">
      <xsd:simpleType>
        <xsd:restriction base="dms:Number"/>
      </xsd:simpleType>
    </xsd:element>
    <xsd:element name="DocID" ma:index="21" nillable="true" ma:displayName="Dok ID" ma:default="Tildeler" ma:internalName="DocID" ma:readOnly="true">
      <xsd:simpleType>
        <xsd:restriction base="dms:Text"/>
      </xsd:simpleType>
    </xsd:element>
    <xsd:element name="Finalized" ma:index="22" nillable="true" ma:displayName="Endeligt" ma:default="False" ma:internalName="Finalized" ma:readOnly="true">
      <xsd:simpleType>
        <xsd:restriction base="dms:Boolean"/>
      </xsd:simpleType>
    </xsd:element>
    <xsd:element name="Related" ma:index="23" nillable="true" ma:displayName="Vedhæftet dokument" ma:default="False" ma:internalName="Related" ma:readOnly="true">
      <xsd:simpleType>
        <xsd:restriction base="dms:Boolean"/>
      </xsd:simpleType>
    </xsd:element>
    <xsd:element name="RegistrationDate" ma:index="24" nillable="true" ma:displayName="Registrerings dato" ma:format="DateTime" ma:internalName="RegistrationDate" ma:readOnly="true">
      <xsd:simpleType>
        <xsd:restriction base="dms:DateTime"/>
      </xsd:simpleType>
    </xsd:element>
    <xsd:element name="CaseRecordNumber" ma:index="25" nillable="true" ma:displayName="Akt ID" ma:decimals="0" ma:default="0" ma:internalName="CaseRecordNumber" ma:readOnly="true">
      <xsd:simpleType>
        <xsd:restriction base="dms:Number"/>
      </xsd:simpleType>
    </xsd:element>
    <xsd:element name="LocalAttachment" ma:index="26" nillable="true" ma:displayName="Lokalt bilag" ma:default="False" ma:description="" ma:internalName="LocalAttachment" ma:readOnly="true">
      <xsd:simpleType>
        <xsd:restriction base="dms:Boolean"/>
      </xsd:simpleType>
    </xsd:element>
    <xsd:element name="CCMTemplateName" ma:index="27" nillable="true" ma:displayName="Skabelon navn" ma:internalName="CCMTemplateName" ma:readOnly="true">
      <xsd:simpleType>
        <xsd:restriction base="dms:Text"/>
      </xsd:simpleType>
    </xsd:element>
    <xsd:element name="CCMTemplateVersion" ma:index="28" nillable="true" ma:displayName="Skabelon version" ma:internalName="CCMTemplateVersion" ma:readOnly="true">
      <xsd:simpleType>
        <xsd:restriction base="dms:Text"/>
      </xsd:simpleType>
    </xsd:element>
    <xsd:element name="CCMTemplateID" ma:index="29" nillable="true" ma:displayName="CCMTemplateID" ma:decimals="0" ma:default="0" ma:hidden="true" ma:internalName="CCMTemplateID" ma:readOnly="true">
      <xsd:simpleType>
        <xsd:restriction base="dms:Number"/>
      </xsd:simpleType>
    </xsd:element>
    <xsd:element name="CCMSystemID" ma:index="30" nillable="true" ma:displayName="CCMSystemID" ma:hidden="true" ma:internalName="CCMSystemID" ma:readOnly="true">
      <xsd:simpleType>
        <xsd:restriction base="dms:Text"/>
      </xsd:simpleType>
    </xsd:element>
    <xsd:element name="WasEncrypted" ma:index="31" nillable="true" ma:displayName="Krypteret" ma:default="False" ma:internalName="WasEncrypted" ma:readOnly="true">
      <xsd:simpleType>
        <xsd:restriction base="dms:Boolean"/>
      </xsd:simpleType>
    </xsd:element>
    <xsd:element name="WasSigned" ma:index="32" nillable="true" ma:displayName="Signeret" ma:default="False" ma:internalName="WasSigned" ma:readOnly="true">
      <xsd:simpleType>
        <xsd:restriction base="dms:Boolean"/>
      </xsd:simpleType>
    </xsd:element>
    <xsd:element name="MailHasAttachments" ma:index="33" nillable="true" ma:displayName="E-mail har vedhæftede filer" ma:default="False" ma:internalName="MailHasAttachments" ma:readOnly="true">
      <xsd:simpleType>
        <xsd:restriction base="dms:Boolean"/>
      </xsd:simpleType>
    </xsd:element>
    <xsd:element name="CCMConversation" ma:index="34" nillable="true" ma:displayName="Samtale" ma:description="" ma:internalName="CCMConversation" ma:readOnly="true">
      <xsd:simpleType>
        <xsd:restriction base="dms:Text"/>
      </xsd:simpleType>
    </xsd:element>
    <xsd:element name="CCMOriginalDocID" ma:index="45" nillable="true" ma:displayName="Originalt Dok ID" ma:description="" ma:internalName="CCMOriginalDocID" ma:readOnly="true">
      <xsd:simpleType>
        <xsd:restriction base="dms:Text"/>
      </xsd:simpleType>
    </xsd:element>
    <xsd:element name="Classification" ma:index="49" nillable="true" ma:displayName="Klassifikation" ma:hidden="true" ma:internalName="Classification">
      <xsd:simpleType>
        <xsd:restriction base="dms:Choice">
          <xsd:enumeration value="Offentlig"/>
          <xsd:enumeration value="Intern"/>
          <xsd:enumeration value="Fortrolig"/>
        </xsd:restriction>
      </xsd:simpleType>
    </xsd:element>
    <xsd:element name="CaseID" ma:index="50" nillable="true" ma:displayName="Sags ID" ma:default="Tildeler" ma:internalName="CaseID" ma:readOnly="true">
      <xsd:simpleType>
        <xsd:restriction base="dms:Text"/>
      </xsd:simpleType>
    </xsd:element>
    <xsd:element name="CCMMetadataExtractionStatus" ma:index="54"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55" nillable="true" ma:displayName="Sider" ma:decimals="0" ma:description="" ma:internalName="CCMPageCount" ma:readOnly="true">
      <xsd:simpleType>
        <xsd:restriction base="dms:Number"/>
      </xsd:simpleType>
    </xsd:element>
    <xsd:element name="CCMCommentCount" ma:index="56" nillable="true" ma:displayName="Kommentarer" ma:decimals="0" ma:description="" ma:internalName="CCMCommentCount" ma:readOnly="true">
      <xsd:simpleType>
        <xsd:restriction base="dms:Number"/>
      </xsd:simpleType>
    </xsd:element>
    <xsd:element name="CCMPreviewAnnotationsTasks" ma:index="57" nillable="true" ma:displayName="Opgaver" ma:decimals="0" ma:description="" ma:internalName="CCMPreviewAnnotationsTasks" ma:readOnly="true">
      <xsd:simpleType>
        <xsd:restriction base="dms:Number"/>
      </xsd:simpleType>
    </xsd:element>
    <xsd:element name="CCMWorkflowInstanceID" ma:index="61" nillable="true" ma:displayName="Workflow" ma:internalName="CCMWorkflowInstanceID">
      <xsd:simpleType>
        <xsd:restriction base="dms:Text">
          <xsd:maxLength value="255"/>
        </xsd:restriction>
      </xsd:simpleType>
    </xsd:element>
    <xsd:element name="CCMWorkflowStatus" ma:index="62" nillable="true" ma:displayName="Workflow status" ma:description="" ma:format="Dropdown" ma:internalName="CCMWorkflowStatus" ma:readOnly="true">
      <xsd:simpleType>
        <xsd:restriction base="dms:Choice">
          <xsd:enumeration value="Tom"/>
          <xsd:enumeration value="I gang"/>
          <xsd:enumeration value="Godkendt"/>
          <xsd:enumeration value="Betinget godkendt"/>
          <xsd:enumeration value="Afvist"/>
          <xsd:enumeration value="Afbrudt"/>
          <xsd:enumeration value="Afsluttet"/>
        </xsd:restriction>
      </xsd:simpleType>
    </xsd:element>
    <xsd:element name="CCMWorkflowName" ma:index="63" nillable="true" ma:displayName="Workflow navn" ma:internalName="CCMWorkflowName">
      <xsd:simpleType>
        <xsd:restriction base="dms:Text">
          <xsd:maxLength value="255"/>
        </xsd:restriction>
      </xsd:simpleType>
    </xsd:element>
    <xsd:element name="CCMWorkflowSpecialAccess" ma:index="64" nillable="true" ma:displayName="Særlig adgang" ma:hidden="true" ma:internalName="CCMWorkflowSpecialAcces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CMWorkflowSpecialReadAccess" ma:index="65" nillable="true" ma:displayName="Særlig læse adgang" ma:hidden="true" ma:internalName="CCMWorkflowSpecialReadAcces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CMWorkflowDidBrokePermissions" ma:index="66" nillable="true" ma:displayName="Workflowet påtrykte særlige rettigheder" ma:default="False" ma:hidden="true" ma:internalName="CCMWorkflowDidBrokePermission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88806A-C2AE-430D-8055-33370607954C" elementFormDefault="qualified">
    <xsd:import namespace="http://schemas.microsoft.com/office/2006/documentManagement/types"/>
    <xsd:import namespace="http://schemas.microsoft.com/office/infopath/2007/PartnerControls"/>
    <xsd:element name="Beskrivelse" ma:index="2" nillable="true" ma:displayName="Dokumentbeskrivelse" ma:description="Beskriv hvad dokumentet indeholder" ma:internalName="Beskrivelse">
      <xsd:simpleType>
        <xsd:restriction base="dms:Note">
          <xsd:maxLength value="255"/>
        </xsd:restriction>
      </xsd:simpleType>
    </xsd:element>
    <xsd:element name="Gruppering" ma:index="3" nillable="true" ma:displayName="Gruppering" ma:description="Gruppering bruges til at skabe overblik i sagen - du kan &quot;gruppere&quot; dine dokumenter ved at skrive det samme i dette felt på de dokumenter, som skal i samme gruppering. Det kan sammenlignes med navnet på mapper i stifinder" ma:internalName="Gruppering">
      <xsd:simpleType>
        <xsd:union memberTypes="dms:Text">
          <xsd:simpleType>
            <xsd:restriction base="dms:Choice">
              <xsd:enumeration value="Advokat"/>
              <xsd:enumeration value="Dialogmøde"/>
              <xsd:enumeration value="Diverse"/>
              <xsd:enumeration value="Evaluering"/>
              <xsd:enumeration value="Evaluering/afslag/tildeling"/>
              <xsd:enumeration value="Forarbejder"/>
              <xsd:enumeration value="Forsalg"/>
              <xsd:enumeration value="Forslag"/>
              <xsd:enumeration value="Høringssvar"/>
              <xsd:enumeration value="Kontrakt"/>
              <xsd:enumeration value="Kontrakt BC"/>
              <xsd:enumeration value="Kontrakt Sahva"/>
              <xsd:enumeration value="Sagsfremstilling "/>
              <xsd:enumeration value="Statistik"/>
              <xsd:enumeration value="Statusmøder"/>
              <xsd:enumeration value="Tidsplan"/>
              <xsd:enumeration value="Tilbud BC"/>
              <xsd:enumeration value="Tilbud evaluering"/>
              <xsd:enumeration value="Tilbud Sahva"/>
              <xsd:enumeration value="Tilsagn"/>
              <xsd:enumeration value="Tilslutning "/>
              <xsd:enumeration value="Udbud"/>
              <xsd:enumeration value="Udbudsmateriale"/>
              <xsd:enumeration value="Udbudsmateriale 2"/>
              <xsd:maxLength value="255"/>
            </xsd:restriction>
          </xsd:simpleType>
        </xsd:union>
      </xsd:simpleType>
    </xsd:element>
    <xsd:element name="JuridiskDato" ma:index="5" nillable="true" ma:displayName="Juridisk dato" ma:default="[today]" ma:description="Den dato dokumentet er gældende fra. Fx ved breve: den dato brevet er sendt, eller ved en dagsorden: den dato mødet er holdt." ma:format="DateOnly" ma:internalName="JuridiskDato">
      <xsd:simpleType>
        <xsd:restriction base="dms:DateTime"/>
      </xsd:simpleType>
    </xsd:element>
    <xsd:element name="Aktindsigt" ma:index="6" ma:displayName="Aktindsigt" ma:default="Lukket" ma:description="Tag stilling i forhold til offentlighedsloven og IKKE forvaltningsloven (en parts ret til aktindsigt).&#10;Vælg kun &quot;Lukket&quot; hvis dokumentet har personfølsomt eller forretningsmæssigt indhold eller hvis der er tale om interne arbejdsdokumenter" ma:format="Dropdown" ma:internalName="Aktindsigt">
      <xsd:simpleType>
        <xsd:restriction base="dms:Choice">
          <xsd:enumeration value="Åben"/>
          <xsd:enumeration value="Lukket"/>
        </xsd:restriction>
      </xsd:simpleType>
    </xsd:element>
    <xsd:element name="Afsender" ma:index="8" nillable="true" ma:displayName="Afsender" ma:description="Hvis der fx er tale om en mail, vil afsenderen automatisk komme ind i dette felt" ma:internalName="Afsender">
      <xsd:simpleType>
        <xsd:restriction base="dms:Text">
          <xsd:maxLength value="255"/>
        </xsd:restriction>
      </xsd:simpleType>
    </xsd:element>
    <xsd:element name="Modtagere" ma:index="9" nillable="true" ma:displayName="Modtagere" ma:description="Hvis der fx er tale om en mail, vil der i dette felt stå, hvem har modtaget mailen" ma:internalName="Modtagere">
      <xsd:simpleType>
        <xsd:restriction base="dms:Note"/>
      </xsd:simpleType>
    </xsd:element>
    <xsd:element name="IOMStatus" ma:index="10" nillable="true" ma:displayName="IOMStatus" ma:description="Udfyldes automatisk ved afsendelse fra sagen - Input/Output-Management status" ma:internalName="IOMStatus">
      <xsd:simpleType>
        <xsd:restriction base="dms:Text">
          <xsd:maxLength value="255"/>
        </xsd:restriction>
      </xsd:simpleType>
    </xsd:element>
    <xsd:element name="CCMAgendaDocumentStatus" ma:index="12" nillable="true" ma:displayName="Status  for dagsordensdokument" ma:default="Under udarbejdelse" ma:description="Bruges kun hvis dokumentet er et dagsordenspunkt, som skal behandles i en mødesag" ma:format="Dropdown" ma:internalName="CCMAgendaDocumentStatus">
      <xsd:simpleType>
        <xsd:restriction base="dms:Choice">
          <xsd:enumeration value="Udkast"/>
          <xsd:enumeration value="Under udarbejdelse"/>
          <xsd:enumeration value="Endelig"/>
        </xsd:restriction>
      </xsd:simpleType>
    </xsd:element>
    <xsd:element name="CCMAgendaStatus" ma:index="13"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14"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ErFortrolig" ma:index="18" nillable="true" ma:displayName="ErFortrolig" ma:default="0" ma:internalName="ErFortrolig">
      <xsd:simpleType>
        <xsd:restriction base="dms:Text"/>
      </xsd:simpleType>
    </xsd:element>
    <xsd:element name="CCMManageRelations" ma:index="20" nillable="true" ma:displayName="CCMManageRelations" ma:internalName="CCMManageRelations">
      <xsd:simpleType>
        <xsd:restriction base="dms:Text">
          <xsd:maxLength value="255"/>
        </xsd:restriction>
      </xsd:simpleType>
    </xsd:element>
    <xsd:element name="a3c7f3665c3f4ddab65e7e70f16e8438" ma:index="35" nillable="true" ma:taxonomy="true" ma:internalName="a3c7f3665c3f4ddab65e7e70f16e8438" ma:taxonomyFieldName="Dokumenttype" ma:displayName="Dokumentklassificering" ma:default="" ma:fieldId="{a3c7f366-5c3f-4dda-b65e-7e70f16e8438}" ma:sspId="14f961d8-245d-4176-9082-53ede0941ef4" ma:termSetId="2a4879fc-ae04-4bed-bb2c-c61845ab3bd7" ma:anchorId="00000000-0000-0000-0000-000000000000" ma:open="false" ma:isKeyword="false">
      <xsd:complexType>
        <xsd:sequence>
          <xsd:element ref="pc:Terms" minOccurs="0" maxOccurs="1"/>
        </xsd:sequence>
      </xsd:complexType>
    </xsd:element>
    <xsd:element name="CCMMeetingCaseId" ma:index="39" nillable="true" ma:displayName="CCMMeetingCaseId" ma:hidden="true" ma:internalName="CCMMeetingCaseId">
      <xsd:simpleType>
        <xsd:restriction base="dms:Text">
          <xsd:maxLength value="255"/>
        </xsd:restriction>
      </xsd:simpleType>
    </xsd:element>
    <xsd:element name="CCMMeetingCaseInstanceId" ma:index="40" nillable="true" ma:displayName="CCMMeetingCaseInstanceId" ma:hidden="true" ma:internalName="CCMMeetingCaseInstanceId">
      <xsd:simpleType>
        <xsd:restriction base="dms:Text">
          <xsd:maxLength value="255"/>
        </xsd:restriction>
      </xsd:simpleType>
    </xsd:element>
    <xsd:element name="CCMAgendaItemId" ma:index="41" nillable="true" ma:displayName="CCMAgendaItemId" ma:decimals="0" ma:hidden="true" ma:internalName="CCMAgendaItemId">
      <xsd:simpleType>
        <xsd:restriction base="dms:Number"/>
      </xsd:simpleType>
    </xsd:element>
    <xsd:element name="AgendaStatusIcon" ma:index="42" nillable="true" ma:displayName="Ikon for dagsordensstatus" ma:internalName="AgendaStatusIcon"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ecb8f6-7a9c-4e1a-b6cc-5addd21ed29f" elementFormDefault="qualified">
    <xsd:import namespace="http://schemas.microsoft.com/office/2006/documentManagement/types"/>
    <xsd:import namespace="http://schemas.microsoft.com/office/infopath/2007/PartnerControls"/>
    <xsd:element name="TaxCatchAll" ma:index="36" nillable="true" ma:displayName="Taxonomy Catch All Column" ma:hidden="true" ma:list="{a256c499-5a20-48e4-b43b-b2a8608cbf7f}" ma:internalName="TaxCatchAll" ma:showField="CatchAllData" ma:web="94ecb8f6-7a9c-4e1a-b6cc-5addd21ed2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cb9b27-37da-401f-88ff-0ea7db076fb5" elementFormDefault="qualified">
    <xsd:import namespace="http://schemas.microsoft.com/office/2006/documentManagement/types"/>
    <xsd:import namespace="http://schemas.microsoft.com/office/infopath/2007/PartnerControls"/>
    <xsd:element name="SharedWithUsers" ma:index="52"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88806a-c2ae-430d-8055-33370607954c" elementFormDefault="qualified">
    <xsd:import namespace="http://schemas.microsoft.com/office/2006/documentManagement/types"/>
    <xsd:import namespace="http://schemas.microsoft.com/office/infopath/2007/PartnerControls"/>
    <xsd:element name="CCMShouldUpdateAgendaItemTitle" ma:index="53" nillable="true" ma:displayName="Skal titlen på de(t) relaterede dagsordenspunkt(er) også ændres?" ma:internalName="CCMShouldUpdateAgendaItemTitle">
      <xsd:simpleType>
        <xsd:restriction base="dms:Boolean"/>
      </xsd:simpleType>
    </xsd:element>
    <xsd:element name="Frist" ma:index="67" nillable="true" ma:displayName="Frist" ma:format="DateTime" ma:internalName="Frist">
      <xsd:simpleType>
        <xsd:restriction base="dms:DateTime"/>
      </xsd:simpleType>
    </xsd:element>
    <xsd:element name="ReplyTo" ma:index="68" nillable="true" ma:displayName="Besvarelse fra" ma:internalName="ReplyTo">
      <xsd:simpleType>
        <xsd:restriction base="dms:Text"/>
      </xsd:simpleType>
    </xsd:element>
    <xsd:element name="Part" ma:index="69" nillable="true" ma:displayName="Part" ma:list="8e9c335d-fc36-4598-b7d2-6aa38b126f03" ma:internalName="Part" ma:showField="FullNam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PostListDate" ma:index="58" nillable="true" ma:displayName="Skal tilføjes til postliste" ma:description="Udfyldes automatisk når dokumentet journaliseres. Indgående: dags dato. Udgående: dags dato + tre hverdage" ma:format="DateOnly" ma:internalName="PostListDate">
      <xsd:simpleType>
        <xsd:restriction base="dms:DateTime"/>
      </xsd:simpleType>
    </xsd:element>
    <xsd:element name="SvarPaa" ma:index="59" nillable="true" ma:displayName="Svar på" ma:description="Udfyldes, hvis dette er et svar på et indgående dokument" ma:list="{d288806a-c2ae-430d-8055-33370607954c}" ma:internalName="SvarPaa"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5a6fd1a-fbab-441d-bb30-ed11cb801188" elementFormDefault="qualified">
    <xsd:import namespace="http://schemas.microsoft.com/office/2006/documentManagement/types"/>
    <xsd:import namespace="http://schemas.microsoft.com/office/infopath/2007/PartnerControls"/>
    <xsd:element name="ErBesvaret" ma:index="60" nillable="true" ma:displayName="Er besvaret?" ma:default="0" ma:hidden="true" ma:internalName="ErBesvare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319884-6169-4F66-9C1D-616D9C0E754F}">
  <ds:schemaRefs>
    <ds:schemaRef ds:uri="D288806A-C2AE-430D-8055-33370607954C"/>
    <ds:schemaRef ds:uri="d288806a-c2ae-430d-8055-33370607954c"/>
    <ds:schemaRef ds:uri="http://www.w3.org/XML/1998/namespac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42cb9b27-37da-401f-88ff-0ea7db076fb5"/>
    <ds:schemaRef ds:uri="94ecb8f6-7a9c-4e1a-b6cc-5addd21ed29f"/>
    <ds:schemaRef ds:uri="http://schemas.microsoft.com/sharepoint/v3"/>
    <ds:schemaRef ds:uri="http://purl.org/dc/dcmitype/"/>
    <ds:schemaRef ds:uri="05a6fd1a-fbab-441d-bb30-ed11cb801188"/>
    <ds:schemaRef ds:uri="http://schemas.microsoft.com/sharepoint/v3/fields"/>
  </ds:schemaRefs>
</ds:datastoreItem>
</file>

<file path=customXml/itemProps2.xml><?xml version="1.0" encoding="utf-8"?>
<ds:datastoreItem xmlns:ds="http://schemas.openxmlformats.org/officeDocument/2006/customXml" ds:itemID="{B0DEB055-A11A-4C11-B6B1-CB1398BF7084}">
  <ds:schemaRefs>
    <ds:schemaRef ds:uri="http://schemas.microsoft.com/sharepoint/v3/contenttype/forms"/>
  </ds:schemaRefs>
</ds:datastoreItem>
</file>

<file path=customXml/itemProps3.xml><?xml version="1.0" encoding="utf-8"?>
<ds:datastoreItem xmlns:ds="http://schemas.openxmlformats.org/officeDocument/2006/customXml" ds:itemID="{3DCE0476-BE2F-48AF-A697-1CBF302CC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88806A-C2AE-430D-8055-33370607954C"/>
    <ds:schemaRef ds:uri="94ecb8f6-7a9c-4e1a-b6cc-5addd21ed29f"/>
    <ds:schemaRef ds:uri="42cb9b27-37da-401f-88ff-0ea7db076fb5"/>
    <ds:schemaRef ds:uri="d288806a-c2ae-430d-8055-33370607954c"/>
    <ds:schemaRef ds:uri="http://schemas.microsoft.com/sharepoint/v3/fields"/>
    <ds:schemaRef ds:uri="05a6fd1a-fbab-441d-bb30-ed11cb801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Vejledning</vt:lpstr>
      <vt:lpstr>Ortopædisk fodtøj</vt:lpstr>
      <vt:lpstr>'Ortopædisk fodtøj'!Udskriftsområde</vt:lpstr>
    </vt:vector>
  </TitlesOfParts>
  <Company>Fredereikshavn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Kopi af Tilbudsliste FIN Fodtøj mm._01042024 prisregulering 2024</dc:title>
  <dc:creator>Robert Møller</dc:creator>
  <cp:lastModifiedBy>Line Nørgaard Jakobsen</cp:lastModifiedBy>
  <cp:lastPrinted>2022-03-29T08:55:33Z</cp:lastPrinted>
  <dcterms:created xsi:type="dcterms:W3CDTF">2021-08-26T11:03:15Z</dcterms:created>
  <dcterms:modified xsi:type="dcterms:W3CDTF">2024-03-18T10:31:35Z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bool>false</vt:bool>
  </property>
  <property fmtid="{D5CDD505-2E9C-101B-9397-08002B2CF9AE}" pid="3" name="CCMOneDriveID">
    <vt:lpwstr/>
  </property>
  <property fmtid="{D5CDD505-2E9C-101B-9397-08002B2CF9AE}" pid="4" name="ContentTypeId">
    <vt:lpwstr>0x010100AC085CFC53BC46CEA2EADE194AD9D48200398F7DB44DBB7147A344EB7233ACEEC6</vt:lpwstr>
  </property>
  <property fmtid="{D5CDD505-2E9C-101B-9397-08002B2CF9AE}" pid="5" name="CCMOneDriveOwnerID">
    <vt:lpwstr/>
  </property>
  <property fmtid="{D5CDD505-2E9C-101B-9397-08002B2CF9AE}" pid="6" name="CCMIsEmailAttachment">
    <vt:i4>1</vt:i4>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CMEventContext">
    <vt:lpwstr>0f9c7554-9235-4eb1-9bad-90e13fe7c16e</vt:lpwstr>
  </property>
  <property fmtid="{D5CDD505-2E9C-101B-9397-08002B2CF9AE}" pid="11" name="CCMVisualId">
    <vt:lpwstr>EMN-2021-02028</vt:lpwstr>
  </property>
  <property fmtid="{D5CDD505-2E9C-101B-9397-08002B2CF9AE}" pid="12" name="Dokumenttype">
    <vt:lpwstr/>
  </property>
  <property fmtid="{D5CDD505-2E9C-101B-9397-08002B2CF9AE}" pid="13" name="CCMCommunication">
    <vt:lpwstr>GOWorkflowDocumentLastCheckedInVersion;1.0</vt:lpwstr>
  </property>
  <property fmtid="{D5CDD505-2E9C-101B-9397-08002B2CF9AE}" pid="14" name="CCMMustBeOnPostList">
    <vt:bool>false</vt:bool>
  </property>
  <property fmtid="{D5CDD505-2E9C-101B-9397-08002B2CF9AE}" pid="15" name="CCMReplyToDocCacheId_AA145BE6-B859-401A-B2E0-03BB3E7048FC_">
    <vt:lpwstr>CCMReplyToDocCacheId_AA145BE6-B859-401A-B2E0-03BB3E7048FC_189a533e-fbdb-426c-a257-ac5c96d0b27a</vt:lpwstr>
  </property>
</Properties>
</file>